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055" windowHeight="7950" activeTab="0"/>
  </bookViews>
  <sheets>
    <sheet name="Sheet1" sheetId="1" r:id="rId1"/>
    <sheet name="Sheet3" sheetId="2" r:id="rId2"/>
    <sheet name="Sheet4" sheetId="3" r:id="rId3"/>
  </sheets>
  <definedNames/>
  <calcPr fullCalcOnLoad="1"/>
</workbook>
</file>

<file path=xl/sharedStrings.xml><?xml version="1.0" encoding="utf-8"?>
<sst xmlns="http://schemas.openxmlformats.org/spreadsheetml/2006/main" count="115" uniqueCount="104">
  <si>
    <t>S.NO.</t>
  </si>
  <si>
    <t>STAFF CODE</t>
  </si>
  <si>
    <t>NAME OF THE EMPLOYEE</t>
  </si>
  <si>
    <t>DESIGNATION OF THE EMPLOYEE</t>
  </si>
  <si>
    <t xml:space="preserve">LEVEL </t>
  </si>
  <si>
    <t>NO  OF POST SANCTIONED</t>
  </si>
  <si>
    <t>STAFF IN POSITION</t>
  </si>
  <si>
    <t>NO. OF DAYS</t>
  </si>
  <si>
    <t>BASIC PAY</t>
  </si>
  <si>
    <t xml:space="preserve">DEPUTATION ALLOWANCE </t>
  </si>
  <si>
    <t>DEARNESS ALLOW.</t>
  </si>
  <si>
    <t>TRANSPORT  ALLOWANCE</t>
  </si>
  <si>
    <t>DA ON TRANSPORT  ALL0W.</t>
  </si>
  <si>
    <t>HOUSE RENT ALLOWANCE/ D.HRA</t>
  </si>
  <si>
    <t>LS  &amp; PC (PROJECT KVs)</t>
  </si>
  <si>
    <t>NATIONAL PENSION SCHEME(MGT SHARE)</t>
  </si>
  <si>
    <t>CPF (MGT SHARE)</t>
  </si>
  <si>
    <t>CASH HANDLING &amp; TREASURY ALLOWANCE</t>
  </si>
  <si>
    <t>II SHIFT ALLOWANCE</t>
  </si>
  <si>
    <t>DRESS ALLOWANCE</t>
  </si>
  <si>
    <t>HIGH ALTITUDE ALLOWANCE</t>
  </si>
  <si>
    <t>TOUGH LOCATION ALLOWANCE- III</t>
  </si>
  <si>
    <t>HARD AREA ALLOWANCE</t>
  </si>
  <si>
    <t>ISLAND SPECIAL DUTY ALLOWANCE</t>
  </si>
  <si>
    <t>SPECIAL DUTY ALLOWANCE</t>
  </si>
  <si>
    <t>TOUGH LOCATION ALLOWANCE-I</t>
  </si>
  <si>
    <t>TOUGH LOCATION ALLOWANCE - II</t>
  </si>
  <si>
    <t>OTHER ALLOWANCE</t>
  </si>
  <si>
    <t>GROSS  SALARY</t>
  </si>
  <si>
    <t>INCOME TAX</t>
  </si>
  <si>
    <t>PROFESSIONAL TAX</t>
  </si>
  <si>
    <t>LICENCE FEE ( ODR) TO BE REMITTED TO  OUTSIDE  AGENCY</t>
  </si>
  <si>
    <t>ELEC. /WATER CHARGES (ODR) TO BE REMITTED TO  OUTSIDE  AGENCY</t>
  </si>
  <si>
    <t>NATIONAL  PENSION SCHEME(OWN SHARE)</t>
  </si>
  <si>
    <t xml:space="preserve"> COOP. SOCIETY</t>
  </si>
  <si>
    <t xml:space="preserve">CONV. ADV. / INTEREST RECOVERY </t>
  </si>
  <si>
    <t xml:space="preserve"> INSTALLMENT  NO.</t>
  </si>
  <si>
    <t>HOUSE BUILDING ADVANCE/INTEREST</t>
  </si>
  <si>
    <t>OTHER  REMITTANCES</t>
  </si>
  <si>
    <t>G.P.F. ADVANCE RECOVERY</t>
  </si>
  <si>
    <t>NO  OF INSTALMENTS</t>
  </si>
  <si>
    <t>CPF ADV. RECOVERY</t>
  </si>
  <si>
    <t xml:space="preserve">CONV. ADV./INTEREST  RECOVERY </t>
  </si>
  <si>
    <t>KVS EMPLOYEES WELFARE SCHEME</t>
  </si>
  <si>
    <t>HPL RECOVERY</t>
  </si>
  <si>
    <t>LICENCE FEES ( KVS BUILDING)</t>
  </si>
  <si>
    <t>ELEC. /WATER CHARGES</t>
  </si>
  <si>
    <t>REC. OF OVERPAYMENT (Pay &amp; Allowance)</t>
  </si>
  <si>
    <t>CGHS RECOVERY</t>
  </si>
  <si>
    <t>OTHER DEDUCTIONS IF ANY</t>
  </si>
  <si>
    <t>TOTAL DEDUCTIONS</t>
  </si>
  <si>
    <t>NET  SALARY</t>
  </si>
  <si>
    <t>REMARKS</t>
  </si>
  <si>
    <t>G.P.F.  Subs</t>
  </si>
  <si>
    <t>CPF-Subs (OWN SHARE)</t>
  </si>
  <si>
    <t>CPF-Subs (MGT SHARE)</t>
  </si>
  <si>
    <t>MRS. KUMARI BABY</t>
  </si>
  <si>
    <t>PGT (HINDI)</t>
  </si>
  <si>
    <t>MR. NEERAJ ANAND</t>
  </si>
  <si>
    <t>PGT (ENG)</t>
  </si>
  <si>
    <t>MR. HARIHAR ROY</t>
  </si>
  <si>
    <t>TGT (Eng)</t>
  </si>
  <si>
    <t>MR. NAUSHAD-UL-HAQUE</t>
  </si>
  <si>
    <t xml:space="preserve">TGT(Maths) </t>
  </si>
  <si>
    <t>MR. NITEESH KUMAR MISHRA</t>
  </si>
  <si>
    <t>PRT</t>
  </si>
  <si>
    <t>MD.SIDDIQUE ANSARI</t>
  </si>
  <si>
    <t>MR. NANDAN KUMAR DUBEY</t>
  </si>
  <si>
    <t>LIBRARIAN</t>
  </si>
  <si>
    <t>MR. MANGAL MARANDI</t>
  </si>
  <si>
    <t>TGT (P&amp;HE)</t>
  </si>
  <si>
    <t xml:space="preserve">Miss. SHIVANI </t>
  </si>
  <si>
    <t>TGT (AE)</t>
  </si>
  <si>
    <t>MR. RANJEET KUMAR</t>
  </si>
  <si>
    <t>JSA</t>
  </si>
  <si>
    <t>MR. M.M.MONDAL</t>
  </si>
  <si>
    <t>SUB STAFF</t>
  </si>
  <si>
    <t>MR. HEMLAL HANSDA</t>
  </si>
  <si>
    <t>Mrs. MEENA KUMARI TIRKEY</t>
  </si>
  <si>
    <t>PRINCIPAL</t>
  </si>
  <si>
    <t>TOTAL</t>
  </si>
  <si>
    <t>MR. ANAND PRASAD</t>
  </si>
  <si>
    <t>PGT(CS)</t>
  </si>
  <si>
    <t>Mrs. NEELAM TOPPO</t>
  </si>
  <si>
    <t>TGT (SST)</t>
  </si>
  <si>
    <t>Mr. SUBHASH CHANDRA YADAV</t>
  </si>
  <si>
    <t>MR. SOMNATH DUTTA</t>
  </si>
  <si>
    <t xml:space="preserve">MRS. PRIYANKA </t>
  </si>
  <si>
    <t xml:space="preserve">MR. ANANT KUMAR </t>
  </si>
  <si>
    <t>SSA</t>
  </si>
  <si>
    <t>MRS. DIVYA CHAUHAN</t>
  </si>
  <si>
    <t>RISHI DEV PANGHAL</t>
  </si>
  <si>
    <t>TGT(SST)</t>
  </si>
  <si>
    <t>TGT (HINDI)</t>
  </si>
  <si>
    <t>Annual Membership Contribution to Respective Associations</t>
  </si>
  <si>
    <t>MRS. ARCHANA KUMAR</t>
  </si>
  <si>
    <t>PGT(BIO)</t>
  </si>
  <si>
    <t>MR ANKIT SAH</t>
  </si>
  <si>
    <t>TGT(WE)</t>
  </si>
  <si>
    <t>RAVI RANJAN PANDEY</t>
  </si>
  <si>
    <t>MEMORANDUM KVS RO Ranchi - F.No. 40067/के.वी.स (रा स0)/प्र्शा /अनु0/ 2022/ 9616-17  दिनांक- 29.07.2022  in Reduction of Pay One Stage for period of One Years w.e.f 16.02.22 to 15.02.23 .</t>
  </si>
  <si>
    <t xml:space="preserve">Recovery for TA Bill </t>
  </si>
  <si>
    <t>KENDRIYA VIDYALAYA JAMTARA (JHARKHAND) PAY BILL FOR THE MONTH OF NOVEMBER- 2022</t>
  </si>
  <si>
    <t>NPS Amount deducation in Salary in month of Sep 22</t>
  </si>
</sst>
</file>

<file path=xl/styles.xml><?xml version="1.0" encoding="utf-8"?>
<styleSheet xmlns="http://schemas.openxmlformats.org/spreadsheetml/2006/main">
  <numFmts count="1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b/>
      <u val="single"/>
      <sz val="18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9"/>
      <color indexed="8"/>
      <name val="Calibri"/>
      <family val="2"/>
    </font>
    <font>
      <b/>
      <sz val="8"/>
      <color indexed="8"/>
      <name val="Calibri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7030A0"/>
      <name val="Calibri"/>
      <family val="2"/>
    </font>
    <font>
      <b/>
      <sz val="11"/>
      <color rgb="FFFF0000"/>
      <name val="Calibri"/>
      <family val="2"/>
    </font>
    <font>
      <b/>
      <sz val="9"/>
      <color theme="1"/>
      <name val="Calibri"/>
      <family val="2"/>
    </font>
    <font>
      <b/>
      <sz val="8"/>
      <color theme="1"/>
      <name val="Calibri"/>
      <family val="2"/>
    </font>
    <font>
      <b/>
      <sz val="10"/>
      <color theme="1"/>
      <name val="Calibri"/>
      <family val="2"/>
    </font>
    <font>
      <b/>
      <sz val="1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2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23" fillId="0" borderId="0" xfId="0" applyFont="1" applyFill="1" applyAlignment="1">
      <alignment/>
    </xf>
    <xf numFmtId="0" fontId="3" fillId="0" borderId="10" xfId="0" applyFont="1" applyFill="1" applyBorder="1" applyAlignment="1" applyProtection="1">
      <alignment vertical="center" textRotation="90" wrapText="1"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left"/>
      <protection locked="0"/>
    </xf>
    <xf numFmtId="0" fontId="0" fillId="0" borderId="0" xfId="0" applyFill="1" applyAlignment="1" applyProtection="1">
      <alignment/>
      <protection/>
    </xf>
    <xf numFmtId="0" fontId="47" fillId="0" borderId="10" xfId="0" applyFont="1" applyFill="1" applyBorder="1" applyAlignment="1">
      <alignment/>
    </xf>
    <xf numFmtId="0" fontId="47" fillId="0" borderId="10" xfId="0" applyFont="1" applyFill="1" applyBorder="1" applyAlignment="1">
      <alignment wrapText="1"/>
    </xf>
    <xf numFmtId="0" fontId="24" fillId="0" borderId="10" xfId="0" applyFont="1" applyFill="1" applyBorder="1" applyAlignment="1" applyProtection="1">
      <alignment vertical="center" textRotation="90" wrapText="1"/>
      <protection locked="0"/>
    </xf>
    <xf numFmtId="0" fontId="24" fillId="0" borderId="10" xfId="0" applyFont="1" applyFill="1" applyBorder="1" applyAlignment="1" applyProtection="1">
      <alignment horizontal="left" vertical="center" textRotation="90" wrapText="1"/>
      <protection locked="0"/>
    </xf>
    <xf numFmtId="0" fontId="24" fillId="0" borderId="10" xfId="0" applyFont="1" applyFill="1" applyBorder="1" applyAlignment="1" applyProtection="1">
      <alignment horizontal="center" vertical="center" wrapText="1"/>
      <protection locked="0"/>
    </xf>
    <xf numFmtId="0" fontId="24" fillId="0" borderId="10" xfId="0" applyFont="1" applyFill="1" applyBorder="1" applyAlignment="1" applyProtection="1">
      <alignment horizontal="center" vertical="center" textRotation="90" wrapText="1"/>
      <protection locked="0"/>
    </xf>
    <xf numFmtId="0" fontId="24" fillId="0" borderId="10" xfId="0" applyFont="1" applyFill="1" applyBorder="1" applyAlignment="1" applyProtection="1">
      <alignment vertical="top" wrapText="1" readingOrder="1"/>
      <protection locked="0"/>
    </xf>
    <xf numFmtId="0" fontId="24" fillId="0" borderId="10" xfId="0" applyFont="1" applyFill="1" applyBorder="1" applyAlignment="1" applyProtection="1">
      <alignment vertical="justify" textRotation="90" wrapText="1"/>
      <protection locked="0"/>
    </xf>
    <xf numFmtId="0" fontId="47" fillId="0" borderId="10" xfId="0" applyFont="1" applyFill="1" applyBorder="1" applyAlignment="1">
      <alignment horizontal="left" vertical="center"/>
    </xf>
    <xf numFmtId="0" fontId="47" fillId="0" borderId="10" xfId="0" applyFont="1" applyFill="1" applyBorder="1" applyAlignment="1" applyProtection="1">
      <alignment/>
      <protection locked="0"/>
    </xf>
    <xf numFmtId="0" fontId="47" fillId="0" borderId="0" xfId="0" applyFont="1" applyFill="1" applyAlignment="1">
      <alignment/>
    </xf>
    <xf numFmtId="1" fontId="49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24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wrapText="1"/>
    </xf>
    <xf numFmtId="0" fontId="24" fillId="0" borderId="10" xfId="0" applyFont="1" applyFill="1" applyBorder="1" applyAlignment="1" applyProtection="1">
      <alignment horizontal="center" vertical="center" textRotation="255" wrapText="1"/>
      <protection locked="0"/>
    </xf>
    <xf numFmtId="0" fontId="47" fillId="0" borderId="10" xfId="0" applyFont="1" applyFill="1" applyBorder="1" applyAlignment="1" applyProtection="1">
      <alignment horizontal="center" vertical="center"/>
      <protection locked="0"/>
    </xf>
    <xf numFmtId="0" fontId="24" fillId="0" borderId="10" xfId="0" applyFont="1" applyFill="1" applyBorder="1" applyAlignment="1" applyProtection="1">
      <alignment vertical="top" wrapText="1"/>
      <protection locked="0"/>
    </xf>
    <xf numFmtId="0" fontId="21" fillId="0" borderId="10" xfId="57" applyNumberFormat="1" applyFont="1" applyFill="1" applyBorder="1" applyAlignment="1">
      <alignment horizontal="left" vertical="center"/>
      <protection/>
    </xf>
    <xf numFmtId="0" fontId="47" fillId="0" borderId="10" xfId="0" applyFont="1" applyFill="1" applyBorder="1" applyAlignment="1">
      <alignment horizontal="center" vertical="center"/>
    </xf>
    <xf numFmtId="0" fontId="24" fillId="0" borderId="10" xfId="57" applyNumberFormat="1" applyFont="1" applyFill="1" applyBorder="1" applyAlignment="1">
      <alignment horizontal="center" vertical="center"/>
      <protection/>
    </xf>
    <xf numFmtId="1" fontId="47" fillId="0" borderId="10" xfId="0" applyNumberFormat="1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vertical="top" wrapText="1" readingOrder="1"/>
    </xf>
    <xf numFmtId="0" fontId="24" fillId="0" borderId="10" xfId="0" applyFont="1" applyFill="1" applyBorder="1" applyAlignment="1" applyProtection="1">
      <alignment vertical="top" wrapText="1"/>
      <protection/>
    </xf>
    <xf numFmtId="0" fontId="47" fillId="0" borderId="10" xfId="0" applyFont="1" applyFill="1" applyBorder="1" applyAlignment="1">
      <alignment horizontal="center" vertical="center" wrapText="1"/>
    </xf>
    <xf numFmtId="0" fontId="24" fillId="33" borderId="10" xfId="57" applyNumberFormat="1" applyFont="1" applyFill="1" applyBorder="1" applyAlignment="1">
      <alignment horizontal="center" vertical="center"/>
      <protection/>
    </xf>
    <xf numFmtId="0" fontId="21" fillId="33" borderId="10" xfId="57" applyNumberFormat="1" applyFont="1" applyFill="1" applyBorder="1" applyAlignment="1">
      <alignment horizontal="left" vertical="center"/>
      <protection/>
    </xf>
    <xf numFmtId="0" fontId="47" fillId="33" borderId="10" xfId="0" applyFont="1" applyFill="1" applyBorder="1" applyAlignment="1">
      <alignment horizontal="center" vertical="center"/>
    </xf>
    <xf numFmtId="0" fontId="47" fillId="0" borderId="11" xfId="0" applyFont="1" applyFill="1" applyBorder="1" applyAlignment="1" applyProtection="1">
      <alignment horizontal="left"/>
      <protection locked="0"/>
    </xf>
    <xf numFmtId="0" fontId="47" fillId="33" borderId="10" xfId="57" applyNumberFormat="1" applyFont="1" applyFill="1" applyBorder="1" applyAlignment="1">
      <alignment horizontal="left" vertical="center"/>
      <protection/>
    </xf>
    <xf numFmtId="0" fontId="47" fillId="33" borderId="10" xfId="57" applyNumberFormat="1" applyFont="1" applyFill="1" applyBorder="1" applyAlignment="1">
      <alignment horizontal="center" vertical="center"/>
      <protection/>
    </xf>
    <xf numFmtId="0" fontId="47" fillId="33" borderId="10" xfId="0" applyFont="1" applyFill="1" applyBorder="1" applyAlignment="1" applyProtection="1">
      <alignment/>
      <protection locked="0"/>
    </xf>
    <xf numFmtId="0" fontId="47" fillId="33" borderId="10" xfId="0" applyFont="1" applyFill="1" applyBorder="1" applyAlignment="1" applyProtection="1">
      <alignment horizontal="center" vertical="center"/>
      <protection locked="0"/>
    </xf>
    <xf numFmtId="1" fontId="21" fillId="33" borderId="10" xfId="57" applyNumberFormat="1" applyFont="1" applyFill="1" applyBorder="1" applyAlignment="1">
      <alignment horizontal="left" vertical="center"/>
      <protection/>
    </xf>
    <xf numFmtId="0" fontId="52" fillId="0" borderId="10" xfId="0" applyFont="1" applyFill="1" applyBorder="1" applyAlignment="1">
      <alignment vertical="top" wrapText="1"/>
    </xf>
    <xf numFmtId="1" fontId="47" fillId="33" borderId="10" xfId="0" applyNumberFormat="1" applyFont="1" applyFill="1" applyBorder="1" applyAlignment="1">
      <alignment horizontal="center" vertical="center"/>
    </xf>
    <xf numFmtId="0" fontId="24" fillId="34" borderId="10" xfId="57" applyNumberFormat="1" applyFont="1" applyFill="1" applyBorder="1" applyAlignment="1">
      <alignment horizontal="center" vertical="center"/>
      <protection/>
    </xf>
    <xf numFmtId="0" fontId="53" fillId="0" borderId="10" xfId="0" applyFont="1" applyFill="1" applyBorder="1" applyAlignment="1">
      <alignment wrapText="1"/>
    </xf>
    <xf numFmtId="0" fontId="52" fillId="0" borderId="10" xfId="0" applyFont="1" applyFill="1" applyBorder="1" applyAlignment="1">
      <alignment wrapText="1"/>
    </xf>
    <xf numFmtId="0" fontId="51" fillId="0" borderId="10" xfId="0" applyFont="1" applyFill="1" applyBorder="1" applyAlignment="1">
      <alignment vertical="top" wrapText="1"/>
    </xf>
    <xf numFmtId="0" fontId="0" fillId="0" borderId="10" xfId="0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47" fillId="33" borderId="10" xfId="0" applyFont="1" applyFill="1" applyBorder="1" applyAlignment="1">
      <alignment horizontal="left" vertical="center"/>
    </xf>
    <xf numFmtId="0" fontId="47" fillId="33" borderId="10" xfId="0" applyFont="1" applyFill="1" applyBorder="1" applyAlignment="1">
      <alignment horizontal="center" vertical="center" wrapText="1"/>
    </xf>
    <xf numFmtId="0" fontId="24" fillId="33" borderId="10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 wrapText="1"/>
    </xf>
    <xf numFmtId="1" fontId="49" fillId="33" borderId="10" xfId="0" applyNumberFormat="1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vertical="top" wrapText="1"/>
    </xf>
    <xf numFmtId="0" fontId="0" fillId="33" borderId="0" xfId="0" applyFill="1" applyAlignment="1">
      <alignment/>
    </xf>
    <xf numFmtId="0" fontId="4" fillId="0" borderId="12" xfId="57" applyNumberFormat="1" applyFont="1" applyFill="1" applyBorder="1" applyAlignment="1">
      <alignment horizontal="center" wrapText="1"/>
      <protection/>
    </xf>
    <xf numFmtId="0" fontId="54" fillId="0" borderId="0" xfId="0" applyFont="1" applyFill="1" applyAlignment="1" applyProtection="1">
      <alignment horizontal="center"/>
      <protection locked="0"/>
    </xf>
    <xf numFmtId="0" fontId="47" fillId="34" borderId="10" xfId="0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28"/>
  <sheetViews>
    <sheetView tabSelected="1" view="pageBreakPreview" zoomScaleSheetLayoutView="100" zoomScalePageLayoutView="0" workbookViewId="0" topLeftCell="A1">
      <pane xSplit="3" ySplit="1" topLeftCell="AN17" activePane="bottomRight" state="frozen"/>
      <selection pane="topLeft" activeCell="A1" sqref="A1"/>
      <selection pane="topRight" activeCell="D1" sqref="D1"/>
      <selection pane="bottomLeft" activeCell="A2" sqref="A2"/>
      <selection pane="bottomRight" activeCell="BI32" sqref="BI32"/>
    </sheetView>
  </sheetViews>
  <sheetFormatPr defaultColWidth="9.140625" defaultRowHeight="15"/>
  <cols>
    <col min="1" max="1" width="5.00390625" style="4" customWidth="1"/>
    <col min="2" max="2" width="9.140625" style="5" customWidth="1"/>
    <col min="3" max="3" width="39.7109375" style="4" bestFit="1" customWidth="1"/>
    <col min="4" max="4" width="17.28125" style="4" customWidth="1"/>
    <col min="5" max="5" width="6.57421875" style="4" customWidth="1"/>
    <col min="6" max="6" width="7.00390625" style="4" customWidth="1"/>
    <col min="7" max="7" width="5.140625" style="4" customWidth="1"/>
    <col min="8" max="8" width="7.00390625" style="4" customWidth="1"/>
    <col min="9" max="9" width="11.421875" style="4" customWidth="1"/>
    <col min="10" max="10" width="6.7109375" style="4" customWidth="1"/>
    <col min="11" max="11" width="10.421875" style="4" customWidth="1"/>
    <col min="12" max="15" width="9.140625" style="4" customWidth="1"/>
    <col min="16" max="16" width="5.57421875" style="4" customWidth="1"/>
    <col min="17" max="17" width="6.8515625" style="4" customWidth="1"/>
    <col min="18" max="18" width="6.57421875" style="4" customWidth="1"/>
    <col min="19" max="19" width="5.57421875" style="4" customWidth="1"/>
    <col min="20" max="20" width="7.140625" style="4" customWidth="1"/>
    <col min="21" max="21" width="5.140625" style="4" customWidth="1"/>
    <col min="22" max="22" width="6.8515625" style="4" customWidth="1"/>
    <col min="23" max="24" width="6.00390625" style="4" customWidth="1"/>
    <col min="25" max="25" width="5.57421875" style="4" customWidth="1"/>
    <col min="26" max="27" width="5.140625" style="4" customWidth="1"/>
    <col min="28" max="28" width="9.8515625" style="4" customWidth="1"/>
    <col min="29" max="29" width="11.7109375" style="4" customWidth="1"/>
    <col min="30" max="30" width="10.00390625" style="4" customWidth="1"/>
    <col min="31" max="31" width="6.00390625" style="4" customWidth="1"/>
    <col min="32" max="33" width="9.140625" style="4" customWidth="1"/>
    <col min="34" max="34" width="9.28125" style="1" customWidth="1"/>
    <col min="35" max="35" width="10.140625" style="1" customWidth="1"/>
    <col min="36" max="36" width="5.00390625" style="4" customWidth="1"/>
    <col min="37" max="37" width="6.7109375" style="4" customWidth="1"/>
    <col min="38" max="38" width="7.28125" style="4" customWidth="1"/>
    <col min="39" max="39" width="6.00390625" style="4" customWidth="1"/>
    <col min="40" max="40" width="5.28125" style="4" customWidth="1"/>
    <col min="41" max="41" width="7.421875" style="4" customWidth="1"/>
    <col min="42" max="42" width="4.140625" style="4" customWidth="1"/>
    <col min="43" max="43" width="10.57421875" style="4" customWidth="1"/>
    <col min="44" max="44" width="5.00390625" style="4" customWidth="1"/>
    <col min="45" max="45" width="4.140625" style="4" customWidth="1"/>
    <col min="46" max="46" width="5.140625" style="4" customWidth="1"/>
    <col min="47" max="47" width="4.8515625" style="4" customWidth="1"/>
    <col min="48" max="48" width="4.00390625" style="4" customWidth="1"/>
    <col min="49" max="49" width="3.421875" style="4" customWidth="1"/>
    <col min="50" max="50" width="6.7109375" style="4" customWidth="1"/>
    <col min="51" max="51" width="3.8515625" style="4" customWidth="1"/>
    <col min="52" max="52" width="6.7109375" style="4" customWidth="1"/>
    <col min="53" max="53" width="6.57421875" style="6" customWidth="1"/>
    <col min="54" max="54" width="6.57421875" style="4" customWidth="1"/>
    <col min="55" max="55" width="5.7109375" style="4" customWidth="1"/>
    <col min="56" max="56" width="4.7109375" style="4" customWidth="1"/>
    <col min="57" max="57" width="7.28125" style="4" customWidth="1"/>
    <col min="58" max="58" width="3.28125" style="4" customWidth="1"/>
    <col min="59" max="59" width="10.57421875" style="4" customWidth="1"/>
    <col min="60" max="60" width="10.28125" style="4" customWidth="1"/>
    <col min="61" max="61" width="13.57421875" style="4" customWidth="1"/>
    <col min="62" max="62" width="23.8515625" style="4" bestFit="1" customWidth="1"/>
    <col min="63" max="16384" width="9.140625" style="1" customWidth="1"/>
  </cols>
  <sheetData>
    <row r="1" spans="1:62" ht="23.25">
      <c r="A1" s="59" t="s">
        <v>102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60" t="str">
        <f>A1</f>
        <v>KENDRIYA VIDYALAYA JAMTARA (JHARKHAND) PAY BILL FOR THE MONTH OF NOVEMBER- 2022</v>
      </c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60"/>
      <c r="AV1" s="60"/>
      <c r="AW1" s="60"/>
      <c r="AX1" s="60"/>
      <c r="AY1" s="60"/>
      <c r="AZ1" s="60"/>
      <c r="BA1" s="60"/>
      <c r="BB1" s="60"/>
      <c r="BC1" s="60"/>
      <c r="BD1" s="60"/>
      <c r="BE1" s="60"/>
      <c r="BF1" s="60"/>
      <c r="BG1" s="60"/>
      <c r="BH1" s="60"/>
      <c r="BI1" s="60"/>
      <c r="BJ1" s="60"/>
    </row>
    <row r="2" spans="1:62" s="2" customFormat="1" ht="134.25" customHeight="1">
      <c r="A2" s="9" t="s">
        <v>0</v>
      </c>
      <c r="B2" s="10" t="s">
        <v>1</v>
      </c>
      <c r="C2" s="11" t="s">
        <v>2</v>
      </c>
      <c r="D2" s="11" t="s">
        <v>3</v>
      </c>
      <c r="E2" s="24" t="s">
        <v>4</v>
      </c>
      <c r="F2" s="12" t="s">
        <v>5</v>
      </c>
      <c r="G2" s="12" t="s">
        <v>6</v>
      </c>
      <c r="H2" s="9" t="s">
        <v>7</v>
      </c>
      <c r="I2" s="26" t="s">
        <v>8</v>
      </c>
      <c r="J2" s="13" t="s">
        <v>9</v>
      </c>
      <c r="K2" s="13" t="s">
        <v>10</v>
      </c>
      <c r="L2" s="13" t="s">
        <v>11</v>
      </c>
      <c r="M2" s="13" t="s">
        <v>12</v>
      </c>
      <c r="N2" s="13" t="s">
        <v>13</v>
      </c>
      <c r="O2" s="13" t="s">
        <v>15</v>
      </c>
      <c r="P2" s="26" t="s">
        <v>16</v>
      </c>
      <c r="Q2" s="26" t="s">
        <v>17</v>
      </c>
      <c r="R2" s="26" t="s">
        <v>20</v>
      </c>
      <c r="S2" s="13" t="s">
        <v>22</v>
      </c>
      <c r="T2" s="26" t="s">
        <v>23</v>
      </c>
      <c r="U2" s="13" t="s">
        <v>24</v>
      </c>
      <c r="V2" s="26" t="s">
        <v>25</v>
      </c>
      <c r="W2" s="26" t="s">
        <v>26</v>
      </c>
      <c r="X2" s="26" t="s">
        <v>21</v>
      </c>
      <c r="Y2" s="13" t="s">
        <v>18</v>
      </c>
      <c r="Z2" s="26" t="s">
        <v>14</v>
      </c>
      <c r="AA2" s="13" t="s">
        <v>27</v>
      </c>
      <c r="AB2" s="26" t="s">
        <v>19</v>
      </c>
      <c r="AC2" s="13" t="s">
        <v>28</v>
      </c>
      <c r="AD2" s="9" t="s">
        <v>29</v>
      </c>
      <c r="AE2" s="9" t="s">
        <v>30</v>
      </c>
      <c r="AF2" s="26" t="s">
        <v>31</v>
      </c>
      <c r="AG2" s="26" t="s">
        <v>32</v>
      </c>
      <c r="AH2" s="31" t="s">
        <v>33</v>
      </c>
      <c r="AI2" s="31" t="s">
        <v>15</v>
      </c>
      <c r="AJ2" s="9" t="s">
        <v>34</v>
      </c>
      <c r="AK2" s="13" t="s">
        <v>35</v>
      </c>
      <c r="AL2" s="14" t="s">
        <v>36</v>
      </c>
      <c r="AM2" s="9" t="s">
        <v>37</v>
      </c>
      <c r="AN2" s="14" t="s">
        <v>36</v>
      </c>
      <c r="AO2" s="14" t="s">
        <v>94</v>
      </c>
      <c r="AP2" s="14" t="s">
        <v>38</v>
      </c>
      <c r="AQ2" s="9" t="s">
        <v>53</v>
      </c>
      <c r="AR2" s="9" t="s">
        <v>39</v>
      </c>
      <c r="AS2" s="9" t="s">
        <v>40</v>
      </c>
      <c r="AT2" s="9" t="s">
        <v>54</v>
      </c>
      <c r="AU2" s="9" t="s">
        <v>55</v>
      </c>
      <c r="AV2" s="9" t="s">
        <v>41</v>
      </c>
      <c r="AW2" s="14" t="s">
        <v>36</v>
      </c>
      <c r="AX2" s="13" t="s">
        <v>42</v>
      </c>
      <c r="AY2" s="14" t="s">
        <v>36</v>
      </c>
      <c r="AZ2" s="14" t="s">
        <v>43</v>
      </c>
      <c r="BA2" s="32" t="s">
        <v>14</v>
      </c>
      <c r="BB2" s="26" t="s">
        <v>44</v>
      </c>
      <c r="BC2" s="9" t="s">
        <v>45</v>
      </c>
      <c r="BD2" s="9" t="s">
        <v>46</v>
      </c>
      <c r="BE2" s="9" t="s">
        <v>47</v>
      </c>
      <c r="BF2" s="9" t="s">
        <v>48</v>
      </c>
      <c r="BG2" s="26" t="s">
        <v>49</v>
      </c>
      <c r="BH2" s="13" t="s">
        <v>50</v>
      </c>
      <c r="BI2" s="13" t="s">
        <v>51</v>
      </c>
      <c r="BJ2" s="3" t="s">
        <v>52</v>
      </c>
    </row>
    <row r="3" spans="1:62" s="2" customFormat="1" ht="19.5" customHeight="1">
      <c r="A3" s="15">
        <v>1</v>
      </c>
      <c r="B3" s="27">
        <v>36233</v>
      </c>
      <c r="C3" s="27" t="s">
        <v>78</v>
      </c>
      <c r="D3" s="27" t="s">
        <v>79</v>
      </c>
      <c r="E3" s="28">
        <v>12</v>
      </c>
      <c r="F3" s="28">
        <v>1</v>
      </c>
      <c r="G3" s="28">
        <v>1</v>
      </c>
      <c r="H3" s="29">
        <v>30</v>
      </c>
      <c r="I3" s="29">
        <v>88700</v>
      </c>
      <c r="J3" s="28">
        <v>0</v>
      </c>
      <c r="K3" s="30">
        <f>INT((I3)*0.38+0.5)</f>
        <v>33706</v>
      </c>
      <c r="L3" s="29">
        <v>3600</v>
      </c>
      <c r="M3" s="30">
        <f>INT(L3*0.38+0.5)</f>
        <v>1368</v>
      </c>
      <c r="N3" s="30">
        <v>0</v>
      </c>
      <c r="O3" s="29">
        <v>0</v>
      </c>
      <c r="P3" s="28">
        <v>0</v>
      </c>
      <c r="Q3" s="28">
        <v>0</v>
      </c>
      <c r="R3" s="28">
        <v>0</v>
      </c>
      <c r="S3" s="28">
        <v>0</v>
      </c>
      <c r="T3" s="28">
        <v>0</v>
      </c>
      <c r="U3" s="28">
        <v>0</v>
      </c>
      <c r="V3" s="28">
        <v>0</v>
      </c>
      <c r="W3" s="28">
        <v>0</v>
      </c>
      <c r="X3" s="28">
        <v>0</v>
      </c>
      <c r="Y3" s="28">
        <v>0</v>
      </c>
      <c r="Z3" s="28">
        <v>0</v>
      </c>
      <c r="AA3" s="28">
        <v>0</v>
      </c>
      <c r="AB3" s="28">
        <v>0</v>
      </c>
      <c r="AC3" s="20">
        <f>SUM(I3:AB3)</f>
        <v>127374</v>
      </c>
      <c r="AD3" s="29">
        <v>15000</v>
      </c>
      <c r="AE3" s="33">
        <v>0</v>
      </c>
      <c r="AF3" s="29">
        <v>0</v>
      </c>
      <c r="AG3" s="21">
        <v>0</v>
      </c>
      <c r="AH3" s="33">
        <f>O3</f>
        <v>0</v>
      </c>
      <c r="AI3" s="33">
        <f aca="true" t="shared" si="0" ref="AI3:AI27">O3</f>
        <v>0</v>
      </c>
      <c r="AJ3" s="20">
        <v>0</v>
      </c>
      <c r="AK3" s="20">
        <v>0</v>
      </c>
      <c r="AL3" s="33">
        <v>0</v>
      </c>
      <c r="AM3" s="20">
        <v>0</v>
      </c>
      <c r="AN3" s="33">
        <v>0</v>
      </c>
      <c r="AO3" s="20">
        <v>0</v>
      </c>
      <c r="AP3" s="20">
        <v>0</v>
      </c>
      <c r="AQ3" s="29">
        <v>20000</v>
      </c>
      <c r="AR3" s="20">
        <v>0</v>
      </c>
      <c r="AS3" s="20">
        <v>0</v>
      </c>
      <c r="AT3" s="20">
        <v>0</v>
      </c>
      <c r="AU3" s="18">
        <f aca="true" t="shared" si="1" ref="AU3:AU9">P3</f>
        <v>0</v>
      </c>
      <c r="AV3" s="20">
        <v>0</v>
      </c>
      <c r="AW3" s="33">
        <v>0</v>
      </c>
      <c r="AX3" s="20">
        <v>0</v>
      </c>
      <c r="AY3" s="33">
        <v>0</v>
      </c>
      <c r="AZ3" s="29">
        <v>120</v>
      </c>
      <c r="BA3" s="22">
        <f aca="true" t="shared" si="2" ref="BA3:BA9">Z3</f>
        <v>0</v>
      </c>
      <c r="BB3" s="20">
        <v>0</v>
      </c>
      <c r="BC3" s="20">
        <v>1400</v>
      </c>
      <c r="BD3" s="20">
        <v>0</v>
      </c>
      <c r="BE3" s="20">
        <v>0</v>
      </c>
      <c r="BF3" s="20">
        <v>0</v>
      </c>
      <c r="BG3" s="20">
        <v>0</v>
      </c>
      <c r="BH3" s="20">
        <f>SUM(AD3:BG3)</f>
        <v>36520</v>
      </c>
      <c r="BI3" s="20">
        <f aca="true" t="shared" si="3" ref="BI3:BI27">SUM(AC3-BH3)</f>
        <v>90854</v>
      </c>
      <c r="BJ3" s="8"/>
    </row>
    <row r="4" spans="1:62" ht="19.5" customHeight="1">
      <c r="A4" s="15">
        <v>2</v>
      </c>
      <c r="B4" s="35">
        <v>53243</v>
      </c>
      <c r="C4" s="35" t="s">
        <v>56</v>
      </c>
      <c r="D4" s="35" t="s">
        <v>57</v>
      </c>
      <c r="E4" s="36">
        <v>10</v>
      </c>
      <c r="F4" s="36">
        <v>1</v>
      </c>
      <c r="G4" s="36">
        <v>1</v>
      </c>
      <c r="H4" s="29">
        <v>30</v>
      </c>
      <c r="I4" s="49">
        <v>73200</v>
      </c>
      <c r="J4" s="36">
        <v>0</v>
      </c>
      <c r="K4" s="30">
        <f aca="true" t="shared" si="4" ref="K4:K26">INT((I4)*0.38+0.5)</f>
        <v>27816</v>
      </c>
      <c r="L4" s="34">
        <v>3600</v>
      </c>
      <c r="M4" s="30">
        <f aca="true" t="shared" si="5" ref="M4:M26">INT(L4*0.38+0.5)</f>
        <v>1368</v>
      </c>
      <c r="N4" s="44">
        <v>0</v>
      </c>
      <c r="O4" s="34">
        <f>INT((I4+K4)*0.14+0.5)</f>
        <v>14142</v>
      </c>
      <c r="P4" s="28">
        <v>0</v>
      </c>
      <c r="Q4" s="28">
        <v>0</v>
      </c>
      <c r="R4" s="28">
        <v>0</v>
      </c>
      <c r="S4" s="28">
        <v>0</v>
      </c>
      <c r="T4" s="28">
        <v>0</v>
      </c>
      <c r="U4" s="28">
        <v>0</v>
      </c>
      <c r="V4" s="28">
        <v>0</v>
      </c>
      <c r="W4" s="28">
        <v>0</v>
      </c>
      <c r="X4" s="28">
        <v>0</v>
      </c>
      <c r="Y4" s="28">
        <v>0</v>
      </c>
      <c r="Z4" s="28">
        <v>0</v>
      </c>
      <c r="AA4" s="28">
        <v>0</v>
      </c>
      <c r="AB4" s="28">
        <v>0</v>
      </c>
      <c r="AC4" s="20">
        <f aca="true" t="shared" si="6" ref="AC4:AC27">SUM(I4:AB4)</f>
        <v>120126</v>
      </c>
      <c r="AD4" s="29">
        <v>9000</v>
      </c>
      <c r="AE4" s="33">
        <v>0</v>
      </c>
      <c r="AF4" s="29">
        <v>0</v>
      </c>
      <c r="AG4" s="21">
        <v>0</v>
      </c>
      <c r="AH4" s="33">
        <f>ROUND((I4+K4)*10%,0)</f>
        <v>10102</v>
      </c>
      <c r="AI4" s="33">
        <f t="shared" si="0"/>
        <v>14142</v>
      </c>
      <c r="AJ4" s="20">
        <v>0</v>
      </c>
      <c r="AK4" s="20">
        <v>0</v>
      </c>
      <c r="AL4" s="33">
        <v>0</v>
      </c>
      <c r="AM4" s="20">
        <v>0</v>
      </c>
      <c r="AN4" s="33">
        <v>0</v>
      </c>
      <c r="AO4" s="20">
        <v>0</v>
      </c>
      <c r="AP4" s="20">
        <v>0</v>
      </c>
      <c r="AQ4" s="29">
        <v>0</v>
      </c>
      <c r="AR4" s="20">
        <v>0</v>
      </c>
      <c r="AS4" s="20">
        <v>0</v>
      </c>
      <c r="AT4" s="20">
        <v>0</v>
      </c>
      <c r="AU4" s="18">
        <f t="shared" si="1"/>
        <v>0</v>
      </c>
      <c r="AV4" s="20">
        <v>0</v>
      </c>
      <c r="AW4" s="33">
        <v>0</v>
      </c>
      <c r="AX4" s="20">
        <v>0</v>
      </c>
      <c r="AY4" s="33">
        <v>0</v>
      </c>
      <c r="AZ4" s="29">
        <v>60</v>
      </c>
      <c r="BA4" s="22">
        <f t="shared" si="2"/>
        <v>0</v>
      </c>
      <c r="BB4" s="20">
        <v>0</v>
      </c>
      <c r="BC4" s="20">
        <v>560</v>
      </c>
      <c r="BD4" s="20">
        <v>0</v>
      </c>
      <c r="BE4" s="20">
        <v>0</v>
      </c>
      <c r="BF4" s="20">
        <v>0</v>
      </c>
      <c r="BG4" s="20">
        <v>0</v>
      </c>
      <c r="BH4" s="20">
        <f aca="true" t="shared" si="7" ref="BH4:BH27">SUM(AD4:BG4)</f>
        <v>33864</v>
      </c>
      <c r="BI4" s="20">
        <f t="shared" si="3"/>
        <v>86262</v>
      </c>
      <c r="BJ4" s="46"/>
    </row>
    <row r="5" spans="1:62" ht="66.75" customHeight="1">
      <c r="A5" s="15">
        <v>3</v>
      </c>
      <c r="B5" s="35">
        <v>53719</v>
      </c>
      <c r="C5" s="35" t="s">
        <v>58</v>
      </c>
      <c r="D5" s="35" t="s">
        <v>59</v>
      </c>
      <c r="E5" s="36">
        <v>8</v>
      </c>
      <c r="F5" s="36">
        <v>1</v>
      </c>
      <c r="G5" s="36">
        <v>1</v>
      </c>
      <c r="H5" s="29">
        <v>30</v>
      </c>
      <c r="I5" s="34">
        <v>64100</v>
      </c>
      <c r="J5" s="36">
        <v>0</v>
      </c>
      <c r="K5" s="30">
        <f t="shared" si="4"/>
        <v>24358</v>
      </c>
      <c r="L5" s="34">
        <v>1800</v>
      </c>
      <c r="M5" s="30">
        <f t="shared" si="5"/>
        <v>684</v>
      </c>
      <c r="N5" s="44">
        <f>ROUND(I5*9%,0)</f>
        <v>5769</v>
      </c>
      <c r="O5" s="34">
        <f>INT((I5+K5)*0.14+0.5)</f>
        <v>12384</v>
      </c>
      <c r="P5" s="28">
        <v>0</v>
      </c>
      <c r="Q5" s="28">
        <v>0</v>
      </c>
      <c r="R5" s="28">
        <v>0</v>
      </c>
      <c r="S5" s="28">
        <v>0</v>
      </c>
      <c r="T5" s="28">
        <v>0</v>
      </c>
      <c r="U5" s="28">
        <v>0</v>
      </c>
      <c r="V5" s="28">
        <v>0</v>
      </c>
      <c r="W5" s="28">
        <v>0</v>
      </c>
      <c r="X5" s="28">
        <v>0</v>
      </c>
      <c r="Y5" s="28">
        <v>0</v>
      </c>
      <c r="Z5" s="28">
        <v>0</v>
      </c>
      <c r="AA5" s="28">
        <v>0</v>
      </c>
      <c r="AB5" s="28">
        <v>0</v>
      </c>
      <c r="AC5" s="20">
        <f t="shared" si="6"/>
        <v>109095</v>
      </c>
      <c r="AD5" s="29">
        <v>9000</v>
      </c>
      <c r="AE5" s="33">
        <v>0</v>
      </c>
      <c r="AF5" s="29">
        <v>0</v>
      </c>
      <c r="AG5" s="21">
        <v>0</v>
      </c>
      <c r="AH5" s="33">
        <f>ROUND((I5+K5)*10%,0)</f>
        <v>8846</v>
      </c>
      <c r="AI5" s="33">
        <f t="shared" si="0"/>
        <v>12384</v>
      </c>
      <c r="AJ5" s="20">
        <v>0</v>
      </c>
      <c r="AK5" s="20">
        <v>0</v>
      </c>
      <c r="AL5" s="33">
        <v>0</v>
      </c>
      <c r="AM5" s="20">
        <v>0</v>
      </c>
      <c r="AN5" s="33">
        <v>0</v>
      </c>
      <c r="AO5" s="20">
        <v>0</v>
      </c>
      <c r="AP5" s="20">
        <v>0</v>
      </c>
      <c r="AQ5" s="29">
        <v>0</v>
      </c>
      <c r="AR5" s="20">
        <v>0</v>
      </c>
      <c r="AS5" s="20">
        <v>0</v>
      </c>
      <c r="AT5" s="20">
        <v>0</v>
      </c>
      <c r="AU5" s="18">
        <f t="shared" si="1"/>
        <v>0</v>
      </c>
      <c r="AV5" s="20">
        <v>0</v>
      </c>
      <c r="AW5" s="33">
        <v>0</v>
      </c>
      <c r="AX5" s="20">
        <v>0</v>
      </c>
      <c r="AY5" s="33">
        <v>0</v>
      </c>
      <c r="AZ5" s="29">
        <v>60</v>
      </c>
      <c r="BA5" s="22">
        <f t="shared" si="2"/>
        <v>0</v>
      </c>
      <c r="BB5" s="20">
        <v>0</v>
      </c>
      <c r="BC5" s="20">
        <v>0</v>
      </c>
      <c r="BD5" s="20">
        <v>0</v>
      </c>
      <c r="BE5" s="20">
        <v>0</v>
      </c>
      <c r="BF5" s="20">
        <v>0</v>
      </c>
      <c r="BG5" s="20">
        <v>0</v>
      </c>
      <c r="BH5" s="20">
        <f t="shared" si="7"/>
        <v>30290</v>
      </c>
      <c r="BI5" s="20">
        <f t="shared" si="3"/>
        <v>78805</v>
      </c>
      <c r="BJ5" s="43" t="s">
        <v>100</v>
      </c>
    </row>
    <row r="6" spans="1:62" ht="16.5" customHeight="1">
      <c r="A6" s="15">
        <v>4</v>
      </c>
      <c r="B6" s="35">
        <v>75353</v>
      </c>
      <c r="C6" s="35" t="s">
        <v>81</v>
      </c>
      <c r="D6" s="35" t="s">
        <v>82</v>
      </c>
      <c r="E6" s="36">
        <v>8</v>
      </c>
      <c r="F6" s="36">
        <v>1</v>
      </c>
      <c r="G6" s="36">
        <v>1</v>
      </c>
      <c r="H6" s="29">
        <v>30</v>
      </c>
      <c r="I6" s="34">
        <v>52000</v>
      </c>
      <c r="J6" s="36">
        <v>0</v>
      </c>
      <c r="K6" s="30">
        <f t="shared" si="4"/>
        <v>19760</v>
      </c>
      <c r="L6" s="34">
        <v>1800</v>
      </c>
      <c r="M6" s="30">
        <f t="shared" si="5"/>
        <v>684</v>
      </c>
      <c r="N6" s="44">
        <f>ROUND(I6*9%,0)</f>
        <v>4680</v>
      </c>
      <c r="O6" s="34">
        <f>INT((I6+K6)*0.14+0.5)</f>
        <v>10046</v>
      </c>
      <c r="P6" s="28">
        <v>0</v>
      </c>
      <c r="Q6" s="28">
        <v>0</v>
      </c>
      <c r="R6" s="28">
        <v>0</v>
      </c>
      <c r="S6" s="28">
        <v>0</v>
      </c>
      <c r="T6" s="28">
        <v>0</v>
      </c>
      <c r="U6" s="28">
        <v>0</v>
      </c>
      <c r="V6" s="28">
        <v>0</v>
      </c>
      <c r="W6" s="28">
        <v>0</v>
      </c>
      <c r="X6" s="28">
        <v>0</v>
      </c>
      <c r="Y6" s="28">
        <v>0</v>
      </c>
      <c r="Z6" s="28">
        <v>0</v>
      </c>
      <c r="AA6" s="28">
        <v>0</v>
      </c>
      <c r="AB6" s="28">
        <v>0</v>
      </c>
      <c r="AC6" s="20">
        <f>SUM(I6:AB6)</f>
        <v>88970</v>
      </c>
      <c r="AD6" s="29">
        <v>0</v>
      </c>
      <c r="AE6" s="33">
        <v>0</v>
      </c>
      <c r="AF6" s="29">
        <v>0</v>
      </c>
      <c r="AG6" s="21">
        <v>0</v>
      </c>
      <c r="AH6" s="33">
        <f>ROUND((I6+K6)*10%,0)</f>
        <v>7176</v>
      </c>
      <c r="AI6" s="33">
        <f t="shared" si="0"/>
        <v>10046</v>
      </c>
      <c r="AJ6" s="20">
        <v>0</v>
      </c>
      <c r="AK6" s="20">
        <v>0</v>
      </c>
      <c r="AL6" s="33">
        <v>0</v>
      </c>
      <c r="AM6" s="20">
        <v>0</v>
      </c>
      <c r="AN6" s="33">
        <v>0</v>
      </c>
      <c r="AO6" s="20">
        <v>0</v>
      </c>
      <c r="AP6" s="20">
        <v>0</v>
      </c>
      <c r="AQ6" s="29">
        <v>0</v>
      </c>
      <c r="AR6" s="20">
        <v>0</v>
      </c>
      <c r="AS6" s="20">
        <v>0</v>
      </c>
      <c r="AT6" s="20">
        <v>0</v>
      </c>
      <c r="AU6" s="18">
        <f t="shared" si="1"/>
        <v>0</v>
      </c>
      <c r="AV6" s="20">
        <v>0</v>
      </c>
      <c r="AW6" s="33">
        <v>0</v>
      </c>
      <c r="AX6" s="20">
        <v>0</v>
      </c>
      <c r="AY6" s="33">
        <v>0</v>
      </c>
      <c r="AZ6" s="29">
        <v>60</v>
      </c>
      <c r="BA6" s="22">
        <f t="shared" si="2"/>
        <v>0</v>
      </c>
      <c r="BB6" s="20">
        <v>0</v>
      </c>
      <c r="BC6" s="20">
        <v>0</v>
      </c>
      <c r="BD6" s="20">
        <v>0</v>
      </c>
      <c r="BE6" s="20">
        <v>0</v>
      </c>
      <c r="BF6" s="20">
        <v>0</v>
      </c>
      <c r="BG6" s="20">
        <v>0</v>
      </c>
      <c r="BH6" s="20">
        <f>SUM(AD6:BG6)</f>
        <v>17282</v>
      </c>
      <c r="BI6" s="20">
        <f t="shared" si="3"/>
        <v>71688</v>
      </c>
      <c r="BJ6" s="47"/>
    </row>
    <row r="7" spans="1:62" ht="27.75" customHeight="1">
      <c r="A7" s="15">
        <v>5</v>
      </c>
      <c r="B7" s="35">
        <v>51918</v>
      </c>
      <c r="C7" s="35" t="s">
        <v>95</v>
      </c>
      <c r="D7" s="35" t="s">
        <v>96</v>
      </c>
      <c r="E7" s="36">
        <v>8</v>
      </c>
      <c r="F7" s="36">
        <v>1</v>
      </c>
      <c r="G7" s="36">
        <v>1</v>
      </c>
      <c r="H7" s="29">
        <v>30</v>
      </c>
      <c r="I7" s="34">
        <v>68000</v>
      </c>
      <c r="J7" s="36">
        <v>0</v>
      </c>
      <c r="K7" s="30">
        <f t="shared" si="4"/>
        <v>25840</v>
      </c>
      <c r="L7" s="34">
        <v>1800</v>
      </c>
      <c r="M7" s="30">
        <f t="shared" si="5"/>
        <v>684</v>
      </c>
      <c r="N7" s="44">
        <f>ROUND(I7*0%,0)</f>
        <v>0</v>
      </c>
      <c r="O7" s="34">
        <f>INT((I7+K7)*0.14+0.5)</f>
        <v>13138</v>
      </c>
      <c r="P7" s="28">
        <v>0</v>
      </c>
      <c r="Q7" s="28">
        <v>0</v>
      </c>
      <c r="R7" s="28">
        <v>0</v>
      </c>
      <c r="S7" s="28">
        <v>0</v>
      </c>
      <c r="T7" s="28">
        <v>0</v>
      </c>
      <c r="U7" s="28">
        <v>0</v>
      </c>
      <c r="V7" s="28">
        <v>0</v>
      </c>
      <c r="W7" s="28">
        <v>0</v>
      </c>
      <c r="X7" s="28">
        <v>0</v>
      </c>
      <c r="Y7" s="28">
        <v>0</v>
      </c>
      <c r="Z7" s="28">
        <v>0</v>
      </c>
      <c r="AA7" s="28">
        <v>0</v>
      </c>
      <c r="AB7" s="28">
        <v>0</v>
      </c>
      <c r="AC7" s="20">
        <f>SUM(I7:AB7)</f>
        <v>109462</v>
      </c>
      <c r="AD7" s="29">
        <v>5000</v>
      </c>
      <c r="AE7" s="33">
        <v>0</v>
      </c>
      <c r="AF7" s="29">
        <v>0</v>
      </c>
      <c r="AG7" s="21">
        <v>0</v>
      </c>
      <c r="AH7" s="33">
        <f>ROUND((I7+K7)*10%,0)</f>
        <v>9384</v>
      </c>
      <c r="AI7" s="33">
        <f t="shared" si="0"/>
        <v>13138</v>
      </c>
      <c r="AJ7" s="20">
        <v>0</v>
      </c>
      <c r="AK7" s="20">
        <v>0</v>
      </c>
      <c r="AL7" s="33">
        <v>0</v>
      </c>
      <c r="AM7" s="20">
        <v>0</v>
      </c>
      <c r="AN7" s="33">
        <v>0</v>
      </c>
      <c r="AO7" s="20">
        <v>0</v>
      </c>
      <c r="AP7" s="20">
        <v>0</v>
      </c>
      <c r="AQ7" s="29">
        <v>0</v>
      </c>
      <c r="AR7" s="20">
        <v>0</v>
      </c>
      <c r="AS7" s="20">
        <v>0</v>
      </c>
      <c r="AT7" s="20">
        <v>0</v>
      </c>
      <c r="AU7" s="18">
        <f t="shared" si="1"/>
        <v>0</v>
      </c>
      <c r="AV7" s="20">
        <v>0</v>
      </c>
      <c r="AW7" s="33">
        <v>0</v>
      </c>
      <c r="AX7" s="20">
        <v>0</v>
      </c>
      <c r="AY7" s="33">
        <v>0</v>
      </c>
      <c r="AZ7" s="29">
        <v>60</v>
      </c>
      <c r="BA7" s="22">
        <f t="shared" si="2"/>
        <v>0</v>
      </c>
      <c r="BB7" s="20">
        <v>0</v>
      </c>
      <c r="BC7" s="20">
        <v>750</v>
      </c>
      <c r="BD7" s="20">
        <v>0</v>
      </c>
      <c r="BE7" s="20">
        <v>0</v>
      </c>
      <c r="BF7" s="20">
        <v>0</v>
      </c>
      <c r="BG7" s="20">
        <v>0</v>
      </c>
      <c r="BH7" s="20">
        <f>SUM(AD7:BG7)</f>
        <v>28332</v>
      </c>
      <c r="BI7" s="20">
        <f t="shared" si="3"/>
        <v>81130</v>
      </c>
      <c r="BJ7" s="43"/>
    </row>
    <row r="8" spans="1:62" ht="19.5" customHeight="1">
      <c r="A8" s="15">
        <v>6</v>
      </c>
      <c r="B8" s="42">
        <v>35874</v>
      </c>
      <c r="C8" s="35" t="s">
        <v>60</v>
      </c>
      <c r="D8" s="35" t="s">
        <v>61</v>
      </c>
      <c r="E8" s="36">
        <v>8</v>
      </c>
      <c r="F8" s="36">
        <v>1</v>
      </c>
      <c r="G8" s="36">
        <v>1</v>
      </c>
      <c r="H8" s="29">
        <v>30</v>
      </c>
      <c r="I8" s="49">
        <v>78800</v>
      </c>
      <c r="J8" s="28">
        <v>0</v>
      </c>
      <c r="K8" s="30">
        <f t="shared" si="4"/>
        <v>29944</v>
      </c>
      <c r="L8" s="29">
        <v>1800</v>
      </c>
      <c r="M8" s="30">
        <f t="shared" si="5"/>
        <v>684</v>
      </c>
      <c r="N8" s="30">
        <f>ROUND(I8*9%,0)</f>
        <v>7092</v>
      </c>
      <c r="O8" s="29">
        <v>0</v>
      </c>
      <c r="P8" s="28">
        <v>0</v>
      </c>
      <c r="Q8" s="28">
        <v>0</v>
      </c>
      <c r="R8" s="28">
        <v>0</v>
      </c>
      <c r="S8" s="28">
        <v>0</v>
      </c>
      <c r="T8" s="28">
        <v>0</v>
      </c>
      <c r="U8" s="28">
        <v>0</v>
      </c>
      <c r="V8" s="28">
        <v>0</v>
      </c>
      <c r="W8" s="28">
        <v>0</v>
      </c>
      <c r="X8" s="28">
        <v>0</v>
      </c>
      <c r="Y8" s="28">
        <v>0</v>
      </c>
      <c r="Z8" s="28">
        <v>0</v>
      </c>
      <c r="AA8" s="28">
        <v>0</v>
      </c>
      <c r="AB8" s="28">
        <v>0</v>
      </c>
      <c r="AC8" s="20">
        <f t="shared" si="6"/>
        <v>118320</v>
      </c>
      <c r="AD8" s="29">
        <v>15000</v>
      </c>
      <c r="AE8" s="33">
        <v>0</v>
      </c>
      <c r="AF8" s="29">
        <v>0</v>
      </c>
      <c r="AG8" s="21">
        <v>0</v>
      </c>
      <c r="AH8" s="33">
        <f>O8</f>
        <v>0</v>
      </c>
      <c r="AI8" s="33">
        <f t="shared" si="0"/>
        <v>0</v>
      </c>
      <c r="AJ8" s="20">
        <v>0</v>
      </c>
      <c r="AK8" s="20">
        <v>0</v>
      </c>
      <c r="AL8" s="33">
        <v>0</v>
      </c>
      <c r="AM8" s="20">
        <v>0</v>
      </c>
      <c r="AN8" s="33">
        <v>0</v>
      </c>
      <c r="AO8" s="20">
        <v>0</v>
      </c>
      <c r="AP8" s="20">
        <v>0</v>
      </c>
      <c r="AQ8" s="29">
        <v>30000</v>
      </c>
      <c r="AR8" s="20">
        <v>0</v>
      </c>
      <c r="AS8" s="20">
        <v>0</v>
      </c>
      <c r="AT8" s="20">
        <v>0</v>
      </c>
      <c r="AU8" s="18">
        <f t="shared" si="1"/>
        <v>0</v>
      </c>
      <c r="AV8" s="20">
        <v>0</v>
      </c>
      <c r="AW8" s="33">
        <v>0</v>
      </c>
      <c r="AX8" s="20">
        <v>0</v>
      </c>
      <c r="AY8" s="33">
        <v>0</v>
      </c>
      <c r="AZ8" s="29">
        <v>60</v>
      </c>
      <c r="BA8" s="22">
        <f t="shared" si="2"/>
        <v>0</v>
      </c>
      <c r="BB8" s="20">
        <v>0</v>
      </c>
      <c r="BC8" s="20">
        <v>0</v>
      </c>
      <c r="BD8" s="20">
        <v>0</v>
      </c>
      <c r="BE8" s="20">
        <v>0</v>
      </c>
      <c r="BF8" s="20">
        <v>0</v>
      </c>
      <c r="BG8" s="20">
        <v>0</v>
      </c>
      <c r="BH8" s="20">
        <f t="shared" si="7"/>
        <v>45060</v>
      </c>
      <c r="BI8" s="20">
        <f t="shared" si="3"/>
        <v>73260</v>
      </c>
      <c r="BJ8" s="23"/>
    </row>
    <row r="9" spans="1:62" ht="19.5" customHeight="1">
      <c r="A9" s="15">
        <v>7</v>
      </c>
      <c r="B9" s="42">
        <v>35735</v>
      </c>
      <c r="C9" s="35" t="s">
        <v>62</v>
      </c>
      <c r="D9" s="35" t="s">
        <v>63</v>
      </c>
      <c r="E9" s="36">
        <v>7</v>
      </c>
      <c r="F9" s="36">
        <v>2</v>
      </c>
      <c r="G9" s="36">
        <v>1</v>
      </c>
      <c r="H9" s="29">
        <v>30</v>
      </c>
      <c r="I9" s="49">
        <v>70000</v>
      </c>
      <c r="J9" s="28">
        <v>0</v>
      </c>
      <c r="K9" s="30">
        <f t="shared" si="4"/>
        <v>26600</v>
      </c>
      <c r="L9" s="29">
        <v>1800</v>
      </c>
      <c r="M9" s="30">
        <f t="shared" si="5"/>
        <v>684</v>
      </c>
      <c r="N9" s="30">
        <f>ROUND(I9*9%,0)</f>
        <v>6300</v>
      </c>
      <c r="O9" s="29">
        <v>0</v>
      </c>
      <c r="P9" s="28">
        <v>0</v>
      </c>
      <c r="Q9" s="28">
        <v>0</v>
      </c>
      <c r="R9" s="28">
        <v>0</v>
      </c>
      <c r="S9" s="28">
        <v>0</v>
      </c>
      <c r="T9" s="28">
        <v>0</v>
      </c>
      <c r="U9" s="28">
        <v>0</v>
      </c>
      <c r="V9" s="28">
        <v>0</v>
      </c>
      <c r="W9" s="28">
        <v>0</v>
      </c>
      <c r="X9" s="28">
        <v>0</v>
      </c>
      <c r="Y9" s="28">
        <v>0</v>
      </c>
      <c r="Z9" s="28">
        <v>0</v>
      </c>
      <c r="AA9" s="28">
        <v>0</v>
      </c>
      <c r="AB9" s="28">
        <v>0</v>
      </c>
      <c r="AC9" s="20">
        <f t="shared" si="6"/>
        <v>105384</v>
      </c>
      <c r="AD9" s="29">
        <v>10000</v>
      </c>
      <c r="AE9" s="33">
        <v>0</v>
      </c>
      <c r="AF9" s="29">
        <v>0</v>
      </c>
      <c r="AG9" s="21">
        <v>0</v>
      </c>
      <c r="AH9" s="33">
        <f>O9</f>
        <v>0</v>
      </c>
      <c r="AI9" s="33">
        <f t="shared" si="0"/>
        <v>0</v>
      </c>
      <c r="AJ9" s="20">
        <v>0</v>
      </c>
      <c r="AK9" s="20">
        <v>0</v>
      </c>
      <c r="AL9" s="33">
        <v>0</v>
      </c>
      <c r="AM9" s="20">
        <v>0</v>
      </c>
      <c r="AN9" s="33">
        <v>0</v>
      </c>
      <c r="AO9" s="20">
        <v>0</v>
      </c>
      <c r="AP9" s="20">
        <v>0</v>
      </c>
      <c r="AQ9" s="29">
        <v>15000</v>
      </c>
      <c r="AR9" s="20">
        <v>0</v>
      </c>
      <c r="AS9" s="20">
        <v>0</v>
      </c>
      <c r="AT9" s="20">
        <v>0</v>
      </c>
      <c r="AU9" s="18">
        <f t="shared" si="1"/>
        <v>0</v>
      </c>
      <c r="AV9" s="20">
        <v>0</v>
      </c>
      <c r="AW9" s="33">
        <v>0</v>
      </c>
      <c r="AX9" s="20">
        <v>0</v>
      </c>
      <c r="AY9" s="33">
        <v>0</v>
      </c>
      <c r="AZ9" s="29">
        <v>60</v>
      </c>
      <c r="BA9" s="22">
        <f t="shared" si="2"/>
        <v>0</v>
      </c>
      <c r="BB9" s="20">
        <v>0</v>
      </c>
      <c r="BC9" s="20">
        <v>0</v>
      </c>
      <c r="BD9" s="20">
        <v>0</v>
      </c>
      <c r="BE9" s="20">
        <v>0</v>
      </c>
      <c r="BF9" s="20">
        <v>0</v>
      </c>
      <c r="BG9" s="20">
        <v>0</v>
      </c>
      <c r="BH9" s="20">
        <f t="shared" si="7"/>
        <v>25060</v>
      </c>
      <c r="BI9" s="20">
        <f t="shared" si="3"/>
        <v>80324</v>
      </c>
      <c r="BJ9" s="7"/>
    </row>
    <row r="10" spans="1:62" ht="19.5" customHeight="1">
      <c r="A10" s="15">
        <v>8</v>
      </c>
      <c r="B10" s="35">
        <v>73947</v>
      </c>
      <c r="C10" s="35" t="s">
        <v>64</v>
      </c>
      <c r="D10" s="35" t="s">
        <v>93</v>
      </c>
      <c r="E10" s="36">
        <v>7</v>
      </c>
      <c r="F10" s="36">
        <v>1</v>
      </c>
      <c r="G10" s="36">
        <v>1</v>
      </c>
      <c r="H10" s="29">
        <v>30</v>
      </c>
      <c r="I10" s="49">
        <v>50500</v>
      </c>
      <c r="J10" s="28">
        <v>0</v>
      </c>
      <c r="K10" s="30">
        <f t="shared" si="4"/>
        <v>19190</v>
      </c>
      <c r="L10" s="29">
        <v>1800</v>
      </c>
      <c r="M10" s="30">
        <f t="shared" si="5"/>
        <v>684</v>
      </c>
      <c r="N10" s="30">
        <v>0</v>
      </c>
      <c r="O10" s="29">
        <f>INT((I10+K10)*0.14+0.5)</f>
        <v>9757</v>
      </c>
      <c r="P10" s="28">
        <v>0</v>
      </c>
      <c r="Q10" s="28">
        <v>0</v>
      </c>
      <c r="R10" s="28">
        <v>0</v>
      </c>
      <c r="S10" s="28">
        <v>0</v>
      </c>
      <c r="T10" s="28">
        <v>0</v>
      </c>
      <c r="U10" s="28">
        <v>0</v>
      </c>
      <c r="V10" s="28">
        <v>0</v>
      </c>
      <c r="W10" s="28">
        <v>0</v>
      </c>
      <c r="X10" s="28">
        <v>0</v>
      </c>
      <c r="Y10" s="28">
        <v>0</v>
      </c>
      <c r="Z10" s="28">
        <v>0</v>
      </c>
      <c r="AA10" s="28">
        <v>0</v>
      </c>
      <c r="AB10" s="28">
        <v>0</v>
      </c>
      <c r="AC10" s="20">
        <f t="shared" si="6"/>
        <v>81931</v>
      </c>
      <c r="AD10" s="29">
        <v>4000</v>
      </c>
      <c r="AE10" s="33">
        <v>0</v>
      </c>
      <c r="AF10" s="29">
        <v>0</v>
      </c>
      <c r="AG10" s="21">
        <v>0</v>
      </c>
      <c r="AH10" s="33">
        <f>ROUND((I10+K10)*10%,0)</f>
        <v>6969</v>
      </c>
      <c r="AI10" s="33">
        <f t="shared" si="0"/>
        <v>9757</v>
      </c>
      <c r="AJ10" s="20">
        <v>0</v>
      </c>
      <c r="AK10" s="20">
        <v>0</v>
      </c>
      <c r="AL10" s="33">
        <v>0</v>
      </c>
      <c r="AM10" s="20">
        <v>0</v>
      </c>
      <c r="AN10" s="33">
        <v>0</v>
      </c>
      <c r="AO10" s="20">
        <v>0</v>
      </c>
      <c r="AP10" s="20">
        <v>0</v>
      </c>
      <c r="AQ10" s="29">
        <v>0</v>
      </c>
      <c r="AR10" s="20">
        <v>0</v>
      </c>
      <c r="AS10" s="20">
        <v>0</v>
      </c>
      <c r="AT10" s="20">
        <v>0</v>
      </c>
      <c r="AU10" s="18">
        <f aca="true" t="shared" si="8" ref="AU10:AU27">P10</f>
        <v>0</v>
      </c>
      <c r="AV10" s="20">
        <v>0</v>
      </c>
      <c r="AW10" s="33">
        <v>0</v>
      </c>
      <c r="AX10" s="20">
        <v>0</v>
      </c>
      <c r="AY10" s="33">
        <v>0</v>
      </c>
      <c r="AZ10" s="29">
        <v>60</v>
      </c>
      <c r="BA10" s="22">
        <f aca="true" t="shared" si="9" ref="BA10:BA27">Z10</f>
        <v>0</v>
      </c>
      <c r="BB10" s="20">
        <v>0</v>
      </c>
      <c r="BC10" s="20">
        <v>750</v>
      </c>
      <c r="BD10" s="20">
        <v>0</v>
      </c>
      <c r="BE10" s="20">
        <v>0</v>
      </c>
      <c r="BF10" s="20">
        <v>0</v>
      </c>
      <c r="BG10" s="20">
        <v>5448</v>
      </c>
      <c r="BH10" s="20">
        <f t="shared" si="7"/>
        <v>26984</v>
      </c>
      <c r="BI10" s="20">
        <f t="shared" si="3"/>
        <v>54947</v>
      </c>
      <c r="BJ10" s="46" t="s">
        <v>101</v>
      </c>
    </row>
    <row r="11" spans="1:62" ht="19.5" customHeight="1">
      <c r="A11" s="15">
        <v>9</v>
      </c>
      <c r="B11" s="35">
        <v>11407</v>
      </c>
      <c r="C11" s="35" t="s">
        <v>83</v>
      </c>
      <c r="D11" s="35" t="s">
        <v>84</v>
      </c>
      <c r="E11" s="36">
        <v>7</v>
      </c>
      <c r="F11" s="36">
        <v>2</v>
      </c>
      <c r="G11" s="36">
        <v>1</v>
      </c>
      <c r="H11" s="29">
        <v>30</v>
      </c>
      <c r="I11" s="49">
        <v>62200</v>
      </c>
      <c r="J11" s="28">
        <v>0</v>
      </c>
      <c r="K11" s="30">
        <f t="shared" si="4"/>
        <v>23636</v>
      </c>
      <c r="L11" s="29">
        <v>1800</v>
      </c>
      <c r="M11" s="30">
        <f t="shared" si="5"/>
        <v>684</v>
      </c>
      <c r="N11" s="30">
        <f>ROUND(I11*9%,0)</f>
        <v>5598</v>
      </c>
      <c r="O11" s="29">
        <v>0</v>
      </c>
      <c r="P11" s="28">
        <v>0</v>
      </c>
      <c r="Q11" s="28">
        <v>0</v>
      </c>
      <c r="R11" s="28">
        <v>0</v>
      </c>
      <c r="S11" s="28">
        <v>0</v>
      </c>
      <c r="T11" s="28">
        <v>0</v>
      </c>
      <c r="U11" s="28">
        <v>0</v>
      </c>
      <c r="V11" s="28">
        <v>0</v>
      </c>
      <c r="W11" s="28">
        <v>0</v>
      </c>
      <c r="X11" s="28">
        <v>0</v>
      </c>
      <c r="Y11" s="28">
        <v>0</v>
      </c>
      <c r="Z11" s="28">
        <v>0</v>
      </c>
      <c r="AA11" s="28">
        <v>0</v>
      </c>
      <c r="AB11" s="28">
        <v>0</v>
      </c>
      <c r="AC11" s="20">
        <f>SUM(I11:AB11)</f>
        <v>93918</v>
      </c>
      <c r="AD11" s="29">
        <v>7000</v>
      </c>
      <c r="AE11" s="33">
        <v>0</v>
      </c>
      <c r="AF11" s="29">
        <v>0</v>
      </c>
      <c r="AG11" s="21">
        <v>0</v>
      </c>
      <c r="AH11" s="33">
        <f>O11</f>
        <v>0</v>
      </c>
      <c r="AI11" s="33">
        <f t="shared" si="0"/>
        <v>0</v>
      </c>
      <c r="AJ11" s="20">
        <v>0</v>
      </c>
      <c r="AK11" s="20">
        <v>0</v>
      </c>
      <c r="AL11" s="33">
        <v>0</v>
      </c>
      <c r="AM11" s="20">
        <v>0</v>
      </c>
      <c r="AN11" s="33">
        <v>0</v>
      </c>
      <c r="AO11" s="20">
        <v>0</v>
      </c>
      <c r="AP11" s="20">
        <v>0</v>
      </c>
      <c r="AQ11" s="29">
        <v>30000</v>
      </c>
      <c r="AR11" s="20">
        <v>0</v>
      </c>
      <c r="AS11" s="20">
        <v>0</v>
      </c>
      <c r="AT11" s="20">
        <v>0</v>
      </c>
      <c r="AU11" s="18">
        <f t="shared" si="8"/>
        <v>0</v>
      </c>
      <c r="AV11" s="20">
        <v>0</v>
      </c>
      <c r="AW11" s="33">
        <v>0</v>
      </c>
      <c r="AX11" s="20">
        <v>0</v>
      </c>
      <c r="AY11" s="33">
        <v>0</v>
      </c>
      <c r="AZ11" s="29">
        <v>60</v>
      </c>
      <c r="BA11" s="22">
        <f t="shared" si="9"/>
        <v>0</v>
      </c>
      <c r="BB11" s="20">
        <v>0</v>
      </c>
      <c r="BC11" s="20">
        <v>0</v>
      </c>
      <c r="BD11" s="20">
        <v>0</v>
      </c>
      <c r="BE11" s="20">
        <v>0</v>
      </c>
      <c r="BF11" s="20">
        <v>0</v>
      </c>
      <c r="BG11" s="20">
        <v>0</v>
      </c>
      <c r="BH11" s="20">
        <f>SUM(AD11:BG11)</f>
        <v>37060</v>
      </c>
      <c r="BI11" s="20">
        <f t="shared" si="3"/>
        <v>56858</v>
      </c>
      <c r="BJ11" s="8"/>
    </row>
    <row r="12" spans="1:62" ht="19.5" customHeight="1">
      <c r="A12" s="15">
        <v>10</v>
      </c>
      <c r="B12" s="35">
        <v>82934</v>
      </c>
      <c r="C12" s="35" t="s">
        <v>91</v>
      </c>
      <c r="D12" s="35" t="s">
        <v>92</v>
      </c>
      <c r="E12" s="36">
        <v>7</v>
      </c>
      <c r="F12" s="36">
        <v>1</v>
      </c>
      <c r="G12" s="36">
        <v>1</v>
      </c>
      <c r="H12" s="29">
        <v>30</v>
      </c>
      <c r="I12" s="39">
        <v>47600</v>
      </c>
      <c r="J12" s="28">
        <v>0</v>
      </c>
      <c r="K12" s="30">
        <f t="shared" si="4"/>
        <v>18088</v>
      </c>
      <c r="L12" s="29">
        <v>1800</v>
      </c>
      <c r="M12" s="30">
        <f t="shared" si="5"/>
        <v>684</v>
      </c>
      <c r="N12" s="30">
        <f>ROUND(I12*0%,0)</f>
        <v>0</v>
      </c>
      <c r="O12" s="29">
        <f aca="true" t="shared" si="10" ref="O12:O24">INT((I12+K12)*0.14+0.5)</f>
        <v>9196</v>
      </c>
      <c r="P12" s="28">
        <v>0</v>
      </c>
      <c r="Q12" s="28">
        <v>0</v>
      </c>
      <c r="R12" s="28">
        <v>0</v>
      </c>
      <c r="S12" s="28">
        <v>0</v>
      </c>
      <c r="T12" s="28">
        <v>0</v>
      </c>
      <c r="U12" s="28">
        <v>0</v>
      </c>
      <c r="V12" s="28">
        <v>0</v>
      </c>
      <c r="W12" s="28">
        <v>0</v>
      </c>
      <c r="X12" s="28">
        <v>0</v>
      </c>
      <c r="Y12" s="28">
        <v>0</v>
      </c>
      <c r="Z12" s="28">
        <v>0</v>
      </c>
      <c r="AA12" s="28">
        <v>0</v>
      </c>
      <c r="AB12" s="28">
        <v>0</v>
      </c>
      <c r="AC12" s="20">
        <f>SUM(I12:AB12)</f>
        <v>77368</v>
      </c>
      <c r="AD12" s="29">
        <v>2000</v>
      </c>
      <c r="AE12" s="33">
        <v>0</v>
      </c>
      <c r="AF12" s="29">
        <v>0</v>
      </c>
      <c r="AG12" s="21">
        <v>0</v>
      </c>
      <c r="AH12" s="33">
        <f aca="true" t="shared" si="11" ref="AH12:AH24">ROUND((I12+K12)*10%,0)</f>
        <v>6569</v>
      </c>
      <c r="AI12" s="33">
        <f t="shared" si="0"/>
        <v>9196</v>
      </c>
      <c r="AJ12" s="20">
        <v>0</v>
      </c>
      <c r="AK12" s="20">
        <v>0</v>
      </c>
      <c r="AL12" s="33">
        <v>0</v>
      </c>
      <c r="AM12" s="20">
        <v>0</v>
      </c>
      <c r="AN12" s="33">
        <v>0</v>
      </c>
      <c r="AO12" s="20">
        <v>0</v>
      </c>
      <c r="AP12" s="20">
        <v>0</v>
      </c>
      <c r="AQ12" s="29">
        <v>0</v>
      </c>
      <c r="AR12" s="20">
        <v>0</v>
      </c>
      <c r="AS12" s="20">
        <v>0</v>
      </c>
      <c r="AT12" s="20">
        <v>0</v>
      </c>
      <c r="AU12" s="18">
        <f t="shared" si="8"/>
        <v>0</v>
      </c>
      <c r="AV12" s="20">
        <v>0</v>
      </c>
      <c r="AW12" s="33">
        <v>0</v>
      </c>
      <c r="AX12" s="20">
        <v>0</v>
      </c>
      <c r="AY12" s="33">
        <v>0</v>
      </c>
      <c r="AZ12" s="34">
        <v>60</v>
      </c>
      <c r="BA12" s="22">
        <f t="shared" si="9"/>
        <v>0</v>
      </c>
      <c r="BB12" s="20">
        <v>0</v>
      </c>
      <c r="BC12" s="20">
        <v>370</v>
      </c>
      <c r="BD12" s="20">
        <v>0</v>
      </c>
      <c r="BE12" s="20">
        <v>0</v>
      </c>
      <c r="BF12" s="20">
        <v>0</v>
      </c>
      <c r="BG12" s="20">
        <v>0</v>
      </c>
      <c r="BH12" s="20">
        <f>SUM(AD12:BG12)</f>
        <v>18195</v>
      </c>
      <c r="BI12" s="20">
        <f t="shared" si="3"/>
        <v>59173</v>
      </c>
      <c r="BJ12" s="46"/>
    </row>
    <row r="13" spans="1:62" ht="19.5" customHeight="1">
      <c r="A13" s="15">
        <v>11</v>
      </c>
      <c r="B13" s="35">
        <v>60413</v>
      </c>
      <c r="C13" s="35" t="s">
        <v>66</v>
      </c>
      <c r="D13" s="35" t="s">
        <v>65</v>
      </c>
      <c r="E13" s="36">
        <v>6</v>
      </c>
      <c r="F13" s="36">
        <v>11</v>
      </c>
      <c r="G13" s="36">
        <v>1</v>
      </c>
      <c r="H13" s="29">
        <v>30</v>
      </c>
      <c r="I13" s="49">
        <v>43600</v>
      </c>
      <c r="J13" s="28">
        <v>0</v>
      </c>
      <c r="K13" s="30">
        <f t="shared" si="4"/>
        <v>16568</v>
      </c>
      <c r="L13" s="29">
        <v>1800</v>
      </c>
      <c r="M13" s="30">
        <f t="shared" si="5"/>
        <v>684</v>
      </c>
      <c r="N13" s="30">
        <f>ROUND(I13*9%,0)</f>
        <v>3924</v>
      </c>
      <c r="O13" s="29">
        <f t="shared" si="10"/>
        <v>8424</v>
      </c>
      <c r="P13" s="28">
        <v>0</v>
      </c>
      <c r="Q13" s="28">
        <v>0</v>
      </c>
      <c r="R13" s="28">
        <v>0</v>
      </c>
      <c r="S13" s="28">
        <v>0</v>
      </c>
      <c r="T13" s="28">
        <v>0</v>
      </c>
      <c r="U13" s="28">
        <v>0</v>
      </c>
      <c r="V13" s="28">
        <v>0</v>
      </c>
      <c r="W13" s="28">
        <v>0</v>
      </c>
      <c r="X13" s="28">
        <v>0</v>
      </c>
      <c r="Y13" s="28">
        <v>0</v>
      </c>
      <c r="Z13" s="28">
        <v>0</v>
      </c>
      <c r="AA13" s="28">
        <v>0</v>
      </c>
      <c r="AB13" s="28">
        <v>0</v>
      </c>
      <c r="AC13" s="20">
        <f t="shared" si="6"/>
        <v>75000</v>
      </c>
      <c r="AD13" s="29">
        <v>0</v>
      </c>
      <c r="AE13" s="33">
        <v>0</v>
      </c>
      <c r="AF13" s="29">
        <v>0</v>
      </c>
      <c r="AG13" s="21">
        <v>0</v>
      </c>
      <c r="AH13" s="33">
        <f t="shared" si="11"/>
        <v>6017</v>
      </c>
      <c r="AI13" s="33">
        <f t="shared" si="0"/>
        <v>8424</v>
      </c>
      <c r="AJ13" s="20">
        <v>0</v>
      </c>
      <c r="AK13" s="20">
        <v>0</v>
      </c>
      <c r="AL13" s="33">
        <v>0</v>
      </c>
      <c r="AM13" s="20">
        <v>0</v>
      </c>
      <c r="AN13" s="33">
        <v>0</v>
      </c>
      <c r="AO13" s="20">
        <v>0</v>
      </c>
      <c r="AP13" s="20">
        <v>0</v>
      </c>
      <c r="AQ13" s="29">
        <v>0</v>
      </c>
      <c r="AR13" s="20">
        <v>0</v>
      </c>
      <c r="AS13" s="20">
        <v>0</v>
      </c>
      <c r="AT13" s="20">
        <v>0</v>
      </c>
      <c r="AU13" s="18">
        <f t="shared" si="8"/>
        <v>0</v>
      </c>
      <c r="AV13" s="20">
        <v>0</v>
      </c>
      <c r="AW13" s="33">
        <v>0</v>
      </c>
      <c r="AX13" s="20">
        <v>0</v>
      </c>
      <c r="AY13" s="33">
        <v>0</v>
      </c>
      <c r="AZ13" s="29">
        <v>60</v>
      </c>
      <c r="BA13" s="22">
        <f t="shared" si="9"/>
        <v>0</v>
      </c>
      <c r="BB13" s="20">
        <v>0</v>
      </c>
      <c r="BC13" s="20">
        <v>0</v>
      </c>
      <c r="BD13" s="20">
        <v>0</v>
      </c>
      <c r="BE13" s="20">
        <v>0</v>
      </c>
      <c r="BF13" s="20">
        <v>0</v>
      </c>
      <c r="BG13" s="20">
        <v>0</v>
      </c>
      <c r="BH13" s="20">
        <f t="shared" si="7"/>
        <v>14501</v>
      </c>
      <c r="BI13" s="20">
        <f t="shared" si="3"/>
        <v>60499</v>
      </c>
      <c r="BJ13" s="46"/>
    </row>
    <row r="14" spans="1:62" ht="19.5" customHeight="1">
      <c r="A14" s="15">
        <v>12</v>
      </c>
      <c r="B14" s="27">
        <v>58683</v>
      </c>
      <c r="C14" s="35" t="s">
        <v>85</v>
      </c>
      <c r="D14" s="35" t="s">
        <v>65</v>
      </c>
      <c r="E14" s="36">
        <v>6</v>
      </c>
      <c r="F14" s="36">
        <v>11</v>
      </c>
      <c r="G14" s="36">
        <v>1</v>
      </c>
      <c r="H14" s="29">
        <v>30</v>
      </c>
      <c r="I14" s="49">
        <v>43600</v>
      </c>
      <c r="J14" s="28">
        <v>0</v>
      </c>
      <c r="K14" s="30">
        <f t="shared" si="4"/>
        <v>16568</v>
      </c>
      <c r="L14" s="29">
        <v>1800</v>
      </c>
      <c r="M14" s="30">
        <f t="shared" si="5"/>
        <v>684</v>
      </c>
      <c r="N14" s="30">
        <v>0</v>
      </c>
      <c r="O14" s="29">
        <f t="shared" si="10"/>
        <v>8424</v>
      </c>
      <c r="P14" s="28">
        <v>0</v>
      </c>
      <c r="Q14" s="28">
        <v>0</v>
      </c>
      <c r="R14" s="28">
        <v>0</v>
      </c>
      <c r="S14" s="28">
        <v>0</v>
      </c>
      <c r="T14" s="28">
        <v>0</v>
      </c>
      <c r="U14" s="28">
        <v>0</v>
      </c>
      <c r="V14" s="28">
        <v>0</v>
      </c>
      <c r="W14" s="28">
        <v>0</v>
      </c>
      <c r="X14" s="28">
        <v>0</v>
      </c>
      <c r="Y14" s="28">
        <v>0</v>
      </c>
      <c r="Z14" s="28">
        <v>0</v>
      </c>
      <c r="AA14" s="28">
        <v>0</v>
      </c>
      <c r="AB14" s="28">
        <v>0</v>
      </c>
      <c r="AC14" s="20">
        <f t="shared" si="6"/>
        <v>71076</v>
      </c>
      <c r="AD14" s="29">
        <v>1000</v>
      </c>
      <c r="AE14" s="33">
        <v>0</v>
      </c>
      <c r="AF14" s="29">
        <v>0</v>
      </c>
      <c r="AG14" s="21">
        <v>0</v>
      </c>
      <c r="AH14" s="33">
        <f t="shared" si="11"/>
        <v>6017</v>
      </c>
      <c r="AI14" s="33">
        <f t="shared" si="0"/>
        <v>8424</v>
      </c>
      <c r="AJ14" s="20">
        <v>0</v>
      </c>
      <c r="AK14" s="20">
        <v>0</v>
      </c>
      <c r="AL14" s="33">
        <v>0</v>
      </c>
      <c r="AM14" s="20">
        <v>0</v>
      </c>
      <c r="AN14" s="33">
        <v>0</v>
      </c>
      <c r="AO14" s="20">
        <v>0</v>
      </c>
      <c r="AP14" s="20">
        <v>0</v>
      </c>
      <c r="AQ14" s="29">
        <v>0</v>
      </c>
      <c r="AR14" s="20">
        <v>0</v>
      </c>
      <c r="AS14" s="20">
        <v>0</v>
      </c>
      <c r="AT14" s="20">
        <v>0</v>
      </c>
      <c r="AU14" s="18">
        <f t="shared" si="8"/>
        <v>0</v>
      </c>
      <c r="AV14" s="20">
        <v>0</v>
      </c>
      <c r="AW14" s="33">
        <v>0</v>
      </c>
      <c r="AX14" s="20">
        <v>0</v>
      </c>
      <c r="AY14" s="33">
        <v>0</v>
      </c>
      <c r="AZ14" s="29">
        <v>60</v>
      </c>
      <c r="BA14" s="22">
        <f t="shared" si="9"/>
        <v>0</v>
      </c>
      <c r="BB14" s="20">
        <v>0</v>
      </c>
      <c r="BC14" s="20">
        <v>560</v>
      </c>
      <c r="BD14" s="20">
        <v>0</v>
      </c>
      <c r="BE14" s="20">
        <v>0</v>
      </c>
      <c r="BF14" s="20">
        <v>0</v>
      </c>
      <c r="BG14" s="20">
        <v>0</v>
      </c>
      <c r="BH14" s="20">
        <f t="shared" si="7"/>
        <v>16061</v>
      </c>
      <c r="BI14" s="20">
        <f t="shared" si="3"/>
        <v>55015</v>
      </c>
      <c r="BJ14" s="46"/>
    </row>
    <row r="15" spans="1:62" ht="19.5" customHeight="1">
      <c r="A15" s="15">
        <v>13</v>
      </c>
      <c r="B15" s="27">
        <v>78327</v>
      </c>
      <c r="C15" s="35" t="s">
        <v>86</v>
      </c>
      <c r="D15" s="35" t="s">
        <v>65</v>
      </c>
      <c r="E15" s="36">
        <v>6</v>
      </c>
      <c r="F15" s="36">
        <v>11</v>
      </c>
      <c r="G15" s="36">
        <v>1</v>
      </c>
      <c r="H15" s="29">
        <v>30</v>
      </c>
      <c r="I15" s="49">
        <v>38700</v>
      </c>
      <c r="J15" s="28">
        <v>0</v>
      </c>
      <c r="K15" s="30">
        <f t="shared" si="4"/>
        <v>14706</v>
      </c>
      <c r="L15" s="29">
        <v>1800</v>
      </c>
      <c r="M15" s="30">
        <f t="shared" si="5"/>
        <v>684</v>
      </c>
      <c r="N15" s="30">
        <v>0</v>
      </c>
      <c r="O15" s="29">
        <f t="shared" si="10"/>
        <v>7477</v>
      </c>
      <c r="P15" s="28">
        <v>0</v>
      </c>
      <c r="Q15" s="28">
        <v>0</v>
      </c>
      <c r="R15" s="28">
        <v>0</v>
      </c>
      <c r="S15" s="28">
        <v>0</v>
      </c>
      <c r="T15" s="28">
        <v>0</v>
      </c>
      <c r="U15" s="28">
        <v>0</v>
      </c>
      <c r="V15" s="28">
        <v>0</v>
      </c>
      <c r="W15" s="28">
        <v>0</v>
      </c>
      <c r="X15" s="28">
        <v>0</v>
      </c>
      <c r="Y15" s="28">
        <v>0</v>
      </c>
      <c r="Z15" s="28">
        <v>0</v>
      </c>
      <c r="AA15" s="28">
        <v>0</v>
      </c>
      <c r="AB15" s="28">
        <v>0</v>
      </c>
      <c r="AC15" s="20">
        <f>SUM(I15:AB15)</f>
        <v>63367</v>
      </c>
      <c r="AD15" s="29">
        <v>0</v>
      </c>
      <c r="AE15" s="33">
        <v>0</v>
      </c>
      <c r="AF15" s="29">
        <v>0</v>
      </c>
      <c r="AG15" s="21">
        <v>0</v>
      </c>
      <c r="AH15" s="33">
        <f t="shared" si="11"/>
        <v>5341</v>
      </c>
      <c r="AI15" s="33">
        <f t="shared" si="0"/>
        <v>7477</v>
      </c>
      <c r="AJ15" s="20">
        <v>0</v>
      </c>
      <c r="AK15" s="20">
        <v>0</v>
      </c>
      <c r="AL15" s="33">
        <v>0</v>
      </c>
      <c r="AM15" s="20">
        <v>0</v>
      </c>
      <c r="AN15" s="33">
        <v>0</v>
      </c>
      <c r="AO15" s="20">
        <v>0</v>
      </c>
      <c r="AP15" s="20">
        <v>0</v>
      </c>
      <c r="AQ15" s="29">
        <v>0</v>
      </c>
      <c r="AR15" s="20">
        <v>0</v>
      </c>
      <c r="AS15" s="20">
        <v>0</v>
      </c>
      <c r="AT15" s="20">
        <v>0</v>
      </c>
      <c r="AU15" s="18">
        <f t="shared" si="8"/>
        <v>0</v>
      </c>
      <c r="AV15" s="20">
        <v>0</v>
      </c>
      <c r="AW15" s="33">
        <v>0</v>
      </c>
      <c r="AX15" s="20">
        <v>0</v>
      </c>
      <c r="AY15" s="33">
        <v>0</v>
      </c>
      <c r="AZ15" s="29">
        <v>60</v>
      </c>
      <c r="BA15" s="22">
        <f t="shared" si="9"/>
        <v>0</v>
      </c>
      <c r="BB15" s="20">
        <v>0</v>
      </c>
      <c r="BC15" s="20">
        <v>560</v>
      </c>
      <c r="BD15" s="20">
        <v>0</v>
      </c>
      <c r="BE15" s="20">
        <v>0</v>
      </c>
      <c r="BF15" s="20">
        <v>0</v>
      </c>
      <c r="BG15" s="20">
        <v>0</v>
      </c>
      <c r="BH15" s="20">
        <f>SUM(AD15:BG15)</f>
        <v>13438</v>
      </c>
      <c r="BI15" s="20">
        <f t="shared" si="3"/>
        <v>49929</v>
      </c>
      <c r="BJ15" s="46"/>
    </row>
    <row r="16" spans="1:62" ht="19.5" customHeight="1">
      <c r="A16" s="15">
        <v>14</v>
      </c>
      <c r="B16" s="38">
        <v>78586</v>
      </c>
      <c r="C16" s="38" t="s">
        <v>97</v>
      </c>
      <c r="D16" s="38" t="s">
        <v>65</v>
      </c>
      <c r="E16" s="36">
        <v>6</v>
      </c>
      <c r="F16" s="36">
        <v>11</v>
      </c>
      <c r="G16" s="36">
        <v>1</v>
      </c>
      <c r="H16" s="29">
        <v>30</v>
      </c>
      <c r="I16" s="49">
        <v>38700</v>
      </c>
      <c r="J16" s="36">
        <v>0</v>
      </c>
      <c r="K16" s="30">
        <f t="shared" si="4"/>
        <v>14706</v>
      </c>
      <c r="L16" s="34">
        <v>1800</v>
      </c>
      <c r="M16" s="30">
        <f t="shared" si="5"/>
        <v>684</v>
      </c>
      <c r="N16" s="30">
        <f>ROUND(I16*9%,0)</f>
        <v>3483</v>
      </c>
      <c r="O16" s="29">
        <f t="shared" si="10"/>
        <v>7477</v>
      </c>
      <c r="P16" s="28">
        <v>0</v>
      </c>
      <c r="Q16" s="28">
        <v>0</v>
      </c>
      <c r="R16" s="28">
        <v>0</v>
      </c>
      <c r="S16" s="28">
        <v>0</v>
      </c>
      <c r="T16" s="28">
        <v>0</v>
      </c>
      <c r="U16" s="28">
        <v>0</v>
      </c>
      <c r="V16" s="28">
        <v>0</v>
      </c>
      <c r="W16" s="28">
        <v>0</v>
      </c>
      <c r="X16" s="28">
        <v>0</v>
      </c>
      <c r="Y16" s="28">
        <v>0</v>
      </c>
      <c r="Z16" s="28">
        <v>0</v>
      </c>
      <c r="AA16" s="28">
        <v>0</v>
      </c>
      <c r="AB16" s="28">
        <v>0</v>
      </c>
      <c r="AC16" s="20">
        <f>SUM(I16:AB16)</f>
        <v>66850</v>
      </c>
      <c r="AD16" s="29">
        <v>2000</v>
      </c>
      <c r="AE16" s="33">
        <v>0</v>
      </c>
      <c r="AF16" s="29">
        <v>0</v>
      </c>
      <c r="AG16" s="21">
        <v>0</v>
      </c>
      <c r="AH16" s="33">
        <f t="shared" si="11"/>
        <v>5341</v>
      </c>
      <c r="AI16" s="33">
        <f t="shared" si="0"/>
        <v>7477</v>
      </c>
      <c r="AJ16" s="20">
        <v>0</v>
      </c>
      <c r="AK16" s="20">
        <v>0</v>
      </c>
      <c r="AL16" s="33">
        <v>0</v>
      </c>
      <c r="AM16" s="20">
        <v>0</v>
      </c>
      <c r="AN16" s="33">
        <v>0</v>
      </c>
      <c r="AO16" s="20">
        <v>0</v>
      </c>
      <c r="AP16" s="20">
        <v>0</v>
      </c>
      <c r="AQ16" s="29">
        <v>0</v>
      </c>
      <c r="AR16" s="20">
        <v>0</v>
      </c>
      <c r="AS16" s="20">
        <v>0</v>
      </c>
      <c r="AT16" s="20">
        <v>0</v>
      </c>
      <c r="AU16" s="18">
        <f t="shared" si="8"/>
        <v>0</v>
      </c>
      <c r="AV16" s="20">
        <v>0</v>
      </c>
      <c r="AW16" s="33">
        <v>0</v>
      </c>
      <c r="AX16" s="20">
        <v>0</v>
      </c>
      <c r="AY16" s="33">
        <v>0</v>
      </c>
      <c r="AZ16" s="29">
        <v>60</v>
      </c>
      <c r="BA16" s="22">
        <f t="shared" si="9"/>
        <v>0</v>
      </c>
      <c r="BB16" s="20">
        <v>0</v>
      </c>
      <c r="BC16" s="20">
        <v>0</v>
      </c>
      <c r="BD16" s="20">
        <v>0</v>
      </c>
      <c r="BE16" s="20">
        <v>0</v>
      </c>
      <c r="BF16" s="20">
        <v>0</v>
      </c>
      <c r="BG16" s="20">
        <v>0</v>
      </c>
      <c r="BH16" s="20">
        <f>SUM(AD16:BG16)</f>
        <v>14878</v>
      </c>
      <c r="BI16" s="20">
        <f t="shared" si="3"/>
        <v>51972</v>
      </c>
      <c r="BJ16" s="23"/>
    </row>
    <row r="17" spans="1:62" ht="19.5" customHeight="1">
      <c r="A17" s="51">
        <v>15</v>
      </c>
      <c r="B17" s="35">
        <v>78329</v>
      </c>
      <c r="C17" s="35" t="s">
        <v>87</v>
      </c>
      <c r="D17" s="35" t="s">
        <v>65</v>
      </c>
      <c r="E17" s="36">
        <v>6</v>
      </c>
      <c r="F17" s="36">
        <v>11</v>
      </c>
      <c r="G17" s="36">
        <v>1</v>
      </c>
      <c r="H17" s="29">
        <v>30</v>
      </c>
      <c r="I17" s="50">
        <v>38700</v>
      </c>
      <c r="J17" s="36">
        <v>0</v>
      </c>
      <c r="K17" s="30">
        <f t="shared" si="4"/>
        <v>14706</v>
      </c>
      <c r="L17" s="34">
        <v>3600</v>
      </c>
      <c r="M17" s="30">
        <f t="shared" si="5"/>
        <v>1368</v>
      </c>
      <c r="N17" s="30">
        <v>0</v>
      </c>
      <c r="O17" s="34">
        <f t="shared" si="10"/>
        <v>7477</v>
      </c>
      <c r="P17" s="28">
        <v>0</v>
      </c>
      <c r="Q17" s="28">
        <v>0</v>
      </c>
      <c r="R17" s="28">
        <v>0</v>
      </c>
      <c r="S17" s="28">
        <v>0</v>
      </c>
      <c r="T17" s="28">
        <v>0</v>
      </c>
      <c r="U17" s="28">
        <v>0</v>
      </c>
      <c r="V17" s="28">
        <v>0</v>
      </c>
      <c r="W17" s="28">
        <v>0</v>
      </c>
      <c r="X17" s="28">
        <v>0</v>
      </c>
      <c r="Y17" s="28">
        <v>0</v>
      </c>
      <c r="Z17" s="28">
        <v>0</v>
      </c>
      <c r="AA17" s="28">
        <v>0</v>
      </c>
      <c r="AB17" s="28">
        <v>0</v>
      </c>
      <c r="AC17" s="20">
        <f>SUM(I17:AB17)</f>
        <v>65851</v>
      </c>
      <c r="AD17" s="29">
        <v>0</v>
      </c>
      <c r="AE17" s="33">
        <v>0</v>
      </c>
      <c r="AF17" s="29">
        <v>0</v>
      </c>
      <c r="AG17" s="21">
        <v>0</v>
      </c>
      <c r="AH17" s="52">
        <f t="shared" si="11"/>
        <v>5341</v>
      </c>
      <c r="AI17" s="52">
        <f t="shared" si="0"/>
        <v>7477</v>
      </c>
      <c r="AJ17" s="20">
        <v>0</v>
      </c>
      <c r="AK17" s="20">
        <v>0</v>
      </c>
      <c r="AL17" s="33">
        <v>0</v>
      </c>
      <c r="AM17" s="20">
        <v>0</v>
      </c>
      <c r="AN17" s="33">
        <v>0</v>
      </c>
      <c r="AO17" s="20">
        <v>0</v>
      </c>
      <c r="AP17" s="20">
        <v>0</v>
      </c>
      <c r="AQ17" s="29">
        <v>0</v>
      </c>
      <c r="AR17" s="20">
        <v>0</v>
      </c>
      <c r="AS17" s="20">
        <v>0</v>
      </c>
      <c r="AT17" s="20">
        <v>0</v>
      </c>
      <c r="AU17" s="18">
        <f t="shared" si="8"/>
        <v>0</v>
      </c>
      <c r="AV17" s="20">
        <v>0</v>
      </c>
      <c r="AW17" s="33">
        <v>0</v>
      </c>
      <c r="AX17" s="20">
        <v>0</v>
      </c>
      <c r="AY17" s="33">
        <v>0</v>
      </c>
      <c r="AZ17" s="29">
        <v>60</v>
      </c>
      <c r="BA17" s="22">
        <f t="shared" si="9"/>
        <v>0</v>
      </c>
      <c r="BB17" s="20">
        <v>0</v>
      </c>
      <c r="BC17" s="20">
        <v>750</v>
      </c>
      <c r="BD17" s="20">
        <v>0</v>
      </c>
      <c r="BE17" s="20">
        <v>0</v>
      </c>
      <c r="BF17" s="20">
        <v>0</v>
      </c>
      <c r="BG17" s="20">
        <v>0</v>
      </c>
      <c r="BH17" s="20">
        <f>SUM(AD17:BG17)</f>
        <v>13628</v>
      </c>
      <c r="BI17" s="20">
        <f t="shared" si="3"/>
        <v>52223</v>
      </c>
      <c r="BJ17" s="46"/>
    </row>
    <row r="18" spans="1:62" ht="19.5" customHeight="1">
      <c r="A18" s="15">
        <v>16</v>
      </c>
      <c r="B18" s="35">
        <v>82124</v>
      </c>
      <c r="C18" s="35" t="s">
        <v>90</v>
      </c>
      <c r="D18" s="35" t="s">
        <v>65</v>
      </c>
      <c r="E18" s="36">
        <v>6</v>
      </c>
      <c r="F18" s="36">
        <v>11</v>
      </c>
      <c r="G18" s="36">
        <v>1</v>
      </c>
      <c r="H18" s="29">
        <v>30</v>
      </c>
      <c r="I18" s="49">
        <v>38700</v>
      </c>
      <c r="J18" s="36">
        <v>0</v>
      </c>
      <c r="K18" s="30">
        <f t="shared" si="4"/>
        <v>14706</v>
      </c>
      <c r="L18" s="34">
        <v>1800</v>
      </c>
      <c r="M18" s="30">
        <f t="shared" si="5"/>
        <v>684</v>
      </c>
      <c r="N18" s="30">
        <f aca="true" t="shared" si="12" ref="N18:N27">ROUND(I18*9%,0)</f>
        <v>3483</v>
      </c>
      <c r="O18" s="29">
        <f t="shared" si="10"/>
        <v>7477</v>
      </c>
      <c r="P18" s="28">
        <v>0</v>
      </c>
      <c r="Q18" s="28">
        <v>0</v>
      </c>
      <c r="R18" s="28">
        <v>0</v>
      </c>
      <c r="S18" s="28">
        <v>0</v>
      </c>
      <c r="T18" s="28">
        <v>0</v>
      </c>
      <c r="U18" s="28">
        <v>0</v>
      </c>
      <c r="V18" s="28">
        <v>0</v>
      </c>
      <c r="W18" s="28">
        <v>0</v>
      </c>
      <c r="X18" s="28">
        <v>0</v>
      </c>
      <c r="Y18" s="28">
        <v>0</v>
      </c>
      <c r="Z18" s="28">
        <v>0</v>
      </c>
      <c r="AA18" s="28">
        <v>0</v>
      </c>
      <c r="AB18" s="28">
        <v>0</v>
      </c>
      <c r="AC18" s="20">
        <f>SUM(I18:AB18)</f>
        <v>66850</v>
      </c>
      <c r="AD18" s="29">
        <v>0</v>
      </c>
      <c r="AE18" s="33">
        <v>0</v>
      </c>
      <c r="AF18" s="29">
        <v>0</v>
      </c>
      <c r="AG18" s="21">
        <v>0</v>
      </c>
      <c r="AH18" s="33">
        <f t="shared" si="11"/>
        <v>5341</v>
      </c>
      <c r="AI18" s="33">
        <f t="shared" si="0"/>
        <v>7477</v>
      </c>
      <c r="AJ18" s="20">
        <v>0</v>
      </c>
      <c r="AK18" s="20">
        <v>0</v>
      </c>
      <c r="AL18" s="33">
        <v>0</v>
      </c>
      <c r="AM18" s="20">
        <v>0</v>
      </c>
      <c r="AN18" s="33">
        <v>0</v>
      </c>
      <c r="AO18" s="20">
        <v>0</v>
      </c>
      <c r="AP18" s="20">
        <v>0</v>
      </c>
      <c r="AQ18" s="29">
        <v>0</v>
      </c>
      <c r="AR18" s="20">
        <v>0</v>
      </c>
      <c r="AS18" s="20">
        <v>0</v>
      </c>
      <c r="AT18" s="20">
        <v>0</v>
      </c>
      <c r="AU18" s="18">
        <f t="shared" si="8"/>
        <v>0</v>
      </c>
      <c r="AV18" s="20">
        <v>0</v>
      </c>
      <c r="AW18" s="33">
        <v>0</v>
      </c>
      <c r="AX18" s="20">
        <v>0</v>
      </c>
      <c r="AY18" s="33">
        <v>0</v>
      </c>
      <c r="AZ18" s="29">
        <v>60</v>
      </c>
      <c r="BA18" s="22">
        <f t="shared" si="9"/>
        <v>0</v>
      </c>
      <c r="BB18" s="20">
        <v>0</v>
      </c>
      <c r="BC18" s="20">
        <v>0</v>
      </c>
      <c r="BD18" s="20">
        <v>0</v>
      </c>
      <c r="BE18" s="20">
        <v>0</v>
      </c>
      <c r="BF18" s="20">
        <v>0</v>
      </c>
      <c r="BG18" s="20">
        <v>0</v>
      </c>
      <c r="BH18" s="20">
        <f>SUM(AD18:BG18)</f>
        <v>12878</v>
      </c>
      <c r="BI18" s="20">
        <f t="shared" si="3"/>
        <v>53972</v>
      </c>
      <c r="BJ18" s="46"/>
    </row>
    <row r="19" spans="1:62" ht="18.75" customHeight="1">
      <c r="A19" s="15">
        <v>17</v>
      </c>
      <c r="B19" s="35">
        <v>49136</v>
      </c>
      <c r="C19" s="35" t="s">
        <v>67</v>
      </c>
      <c r="D19" s="35" t="s">
        <v>68</v>
      </c>
      <c r="E19" s="36">
        <v>7</v>
      </c>
      <c r="F19" s="36">
        <v>1</v>
      </c>
      <c r="G19" s="36">
        <v>1</v>
      </c>
      <c r="H19" s="29">
        <v>30</v>
      </c>
      <c r="I19" s="49">
        <v>60400</v>
      </c>
      <c r="J19" s="28">
        <v>0</v>
      </c>
      <c r="K19" s="30">
        <f t="shared" si="4"/>
        <v>22952</v>
      </c>
      <c r="L19" s="29">
        <v>1800</v>
      </c>
      <c r="M19" s="30">
        <f t="shared" si="5"/>
        <v>684</v>
      </c>
      <c r="N19" s="30">
        <v>0</v>
      </c>
      <c r="O19" s="29">
        <f t="shared" si="10"/>
        <v>11669</v>
      </c>
      <c r="P19" s="28">
        <v>0</v>
      </c>
      <c r="Q19" s="28">
        <v>0</v>
      </c>
      <c r="R19" s="28">
        <v>0</v>
      </c>
      <c r="S19" s="28">
        <v>0</v>
      </c>
      <c r="T19" s="28">
        <v>0</v>
      </c>
      <c r="U19" s="28">
        <v>0</v>
      </c>
      <c r="V19" s="28">
        <v>0</v>
      </c>
      <c r="W19" s="28">
        <v>0</v>
      </c>
      <c r="X19" s="28">
        <v>0</v>
      </c>
      <c r="Y19" s="28">
        <v>0</v>
      </c>
      <c r="Z19" s="28">
        <v>0</v>
      </c>
      <c r="AA19" s="28">
        <v>0</v>
      </c>
      <c r="AB19" s="28">
        <v>0</v>
      </c>
      <c r="AC19" s="20">
        <f t="shared" si="6"/>
        <v>97505</v>
      </c>
      <c r="AD19" s="29">
        <v>5000</v>
      </c>
      <c r="AE19" s="33">
        <v>0</v>
      </c>
      <c r="AF19" s="29">
        <v>0</v>
      </c>
      <c r="AG19" s="21">
        <v>0</v>
      </c>
      <c r="AH19" s="33">
        <f t="shared" si="11"/>
        <v>8335</v>
      </c>
      <c r="AI19" s="33">
        <f t="shared" si="0"/>
        <v>11669</v>
      </c>
      <c r="AJ19" s="20">
        <v>0</v>
      </c>
      <c r="AK19" s="20">
        <v>0</v>
      </c>
      <c r="AL19" s="33">
        <v>0</v>
      </c>
      <c r="AM19" s="20">
        <v>0</v>
      </c>
      <c r="AN19" s="33">
        <v>0</v>
      </c>
      <c r="AO19" s="20">
        <v>0</v>
      </c>
      <c r="AP19" s="20">
        <v>0</v>
      </c>
      <c r="AQ19" s="29">
        <v>0</v>
      </c>
      <c r="AR19" s="20">
        <v>0</v>
      </c>
      <c r="AS19" s="20">
        <v>0</v>
      </c>
      <c r="AT19" s="20">
        <v>0</v>
      </c>
      <c r="AU19" s="18">
        <f t="shared" si="8"/>
        <v>0</v>
      </c>
      <c r="AV19" s="20">
        <v>0</v>
      </c>
      <c r="AW19" s="33">
        <v>0</v>
      </c>
      <c r="AX19" s="20">
        <v>0</v>
      </c>
      <c r="AY19" s="33">
        <v>0</v>
      </c>
      <c r="AZ19" s="29">
        <v>60</v>
      </c>
      <c r="BA19" s="22">
        <f t="shared" si="9"/>
        <v>0</v>
      </c>
      <c r="BB19" s="20">
        <v>0</v>
      </c>
      <c r="BC19" s="20">
        <v>750</v>
      </c>
      <c r="BD19" s="20">
        <v>0</v>
      </c>
      <c r="BE19" s="20">
        <v>0</v>
      </c>
      <c r="BF19" s="20">
        <v>0</v>
      </c>
      <c r="BG19" s="20">
        <v>0</v>
      </c>
      <c r="BH19" s="20">
        <f t="shared" si="7"/>
        <v>25814</v>
      </c>
      <c r="BI19" s="20">
        <f t="shared" si="3"/>
        <v>71691</v>
      </c>
      <c r="BJ19" s="48"/>
    </row>
    <row r="20" spans="1:62" ht="19.5" customHeight="1">
      <c r="A20" s="15">
        <v>18</v>
      </c>
      <c r="B20" s="35">
        <v>61869</v>
      </c>
      <c r="C20" s="35" t="s">
        <v>69</v>
      </c>
      <c r="D20" s="35" t="s">
        <v>70</v>
      </c>
      <c r="E20" s="36">
        <v>7</v>
      </c>
      <c r="F20" s="36">
        <v>1</v>
      </c>
      <c r="G20" s="36">
        <v>1</v>
      </c>
      <c r="H20" s="29">
        <v>30</v>
      </c>
      <c r="I20" s="49">
        <v>56900</v>
      </c>
      <c r="J20" s="28">
        <v>0</v>
      </c>
      <c r="K20" s="30">
        <f t="shared" si="4"/>
        <v>21622</v>
      </c>
      <c r="L20" s="29">
        <v>1800</v>
      </c>
      <c r="M20" s="30">
        <f t="shared" si="5"/>
        <v>684</v>
      </c>
      <c r="N20" s="30">
        <f t="shared" si="12"/>
        <v>5121</v>
      </c>
      <c r="O20" s="29">
        <f t="shared" si="10"/>
        <v>10993</v>
      </c>
      <c r="P20" s="28">
        <v>0</v>
      </c>
      <c r="Q20" s="28">
        <v>0</v>
      </c>
      <c r="R20" s="28">
        <v>0</v>
      </c>
      <c r="S20" s="28">
        <v>0</v>
      </c>
      <c r="T20" s="28">
        <v>0</v>
      </c>
      <c r="U20" s="28">
        <v>0</v>
      </c>
      <c r="V20" s="28">
        <v>0</v>
      </c>
      <c r="W20" s="28">
        <v>0</v>
      </c>
      <c r="X20" s="28">
        <v>0</v>
      </c>
      <c r="Y20" s="28">
        <v>0</v>
      </c>
      <c r="Z20" s="28">
        <v>0</v>
      </c>
      <c r="AA20" s="28">
        <v>0</v>
      </c>
      <c r="AB20" s="28">
        <v>0</v>
      </c>
      <c r="AC20" s="20">
        <f t="shared" si="6"/>
        <v>97120</v>
      </c>
      <c r="AD20" s="29">
        <v>5000</v>
      </c>
      <c r="AE20" s="33">
        <v>0</v>
      </c>
      <c r="AF20" s="29">
        <v>0</v>
      </c>
      <c r="AG20" s="21">
        <v>0</v>
      </c>
      <c r="AH20" s="33">
        <f t="shared" si="11"/>
        <v>7852</v>
      </c>
      <c r="AI20" s="33">
        <f t="shared" si="0"/>
        <v>10993</v>
      </c>
      <c r="AJ20" s="20">
        <v>0</v>
      </c>
      <c r="AK20" s="20">
        <v>0</v>
      </c>
      <c r="AL20" s="33">
        <v>0</v>
      </c>
      <c r="AM20" s="20">
        <v>0</v>
      </c>
      <c r="AN20" s="33">
        <v>0</v>
      </c>
      <c r="AO20" s="20">
        <v>0</v>
      </c>
      <c r="AP20" s="20">
        <v>0</v>
      </c>
      <c r="AQ20" s="29">
        <v>0</v>
      </c>
      <c r="AR20" s="20">
        <v>0</v>
      </c>
      <c r="AS20" s="20">
        <v>0</v>
      </c>
      <c r="AT20" s="20">
        <v>0</v>
      </c>
      <c r="AU20" s="18">
        <f t="shared" si="8"/>
        <v>0</v>
      </c>
      <c r="AV20" s="20">
        <v>0</v>
      </c>
      <c r="AW20" s="33">
        <v>0</v>
      </c>
      <c r="AX20" s="20">
        <v>0</v>
      </c>
      <c r="AY20" s="33">
        <v>0</v>
      </c>
      <c r="AZ20" s="29">
        <v>60</v>
      </c>
      <c r="BA20" s="22">
        <f t="shared" si="9"/>
        <v>0</v>
      </c>
      <c r="BB20" s="20">
        <v>0</v>
      </c>
      <c r="BC20" s="20">
        <v>0</v>
      </c>
      <c r="BD20" s="20">
        <v>0</v>
      </c>
      <c r="BE20" s="20">
        <v>0</v>
      </c>
      <c r="BF20" s="20">
        <v>0</v>
      </c>
      <c r="BG20" s="20">
        <v>0</v>
      </c>
      <c r="BH20" s="20">
        <f t="shared" si="7"/>
        <v>23905</v>
      </c>
      <c r="BI20" s="20">
        <f t="shared" si="3"/>
        <v>73215</v>
      </c>
      <c r="BJ20" s="46"/>
    </row>
    <row r="21" spans="1:62" s="58" customFormat="1" ht="24.75" customHeight="1">
      <c r="A21" s="51">
        <v>19</v>
      </c>
      <c r="B21" s="35">
        <v>73322</v>
      </c>
      <c r="C21" s="35" t="s">
        <v>71</v>
      </c>
      <c r="D21" s="35" t="s">
        <v>72</v>
      </c>
      <c r="E21" s="36">
        <v>7</v>
      </c>
      <c r="F21" s="36">
        <v>1</v>
      </c>
      <c r="G21" s="36">
        <v>1</v>
      </c>
      <c r="H21" s="29">
        <v>30</v>
      </c>
      <c r="I21" s="34">
        <f>ROUND((50500/31)*31,0)</f>
        <v>50500</v>
      </c>
      <c r="J21" s="36">
        <v>0</v>
      </c>
      <c r="K21" s="44">
        <f t="shared" si="4"/>
        <v>19190</v>
      </c>
      <c r="L21" s="34">
        <v>1800</v>
      </c>
      <c r="M21" s="44">
        <f t="shared" si="5"/>
        <v>684</v>
      </c>
      <c r="N21" s="44">
        <f>ROUND(I21*0%,0)</f>
        <v>0</v>
      </c>
      <c r="O21" s="45">
        <f>INT((I21+K21)*0.14+0.5)+650</f>
        <v>10407</v>
      </c>
      <c r="P21" s="36">
        <v>0</v>
      </c>
      <c r="Q21" s="36">
        <v>0</v>
      </c>
      <c r="R21" s="36">
        <v>0</v>
      </c>
      <c r="S21" s="36">
        <v>0</v>
      </c>
      <c r="T21" s="36">
        <v>0</v>
      </c>
      <c r="U21" s="36">
        <v>0</v>
      </c>
      <c r="V21" s="36">
        <v>0</v>
      </c>
      <c r="W21" s="36">
        <v>0</v>
      </c>
      <c r="X21" s="36">
        <v>0</v>
      </c>
      <c r="Y21" s="36">
        <v>0</v>
      </c>
      <c r="Z21" s="36">
        <v>0</v>
      </c>
      <c r="AA21" s="36">
        <v>0</v>
      </c>
      <c r="AB21" s="36">
        <v>0</v>
      </c>
      <c r="AC21" s="53">
        <f t="shared" si="6"/>
        <v>82581</v>
      </c>
      <c r="AD21" s="34">
        <v>3500</v>
      </c>
      <c r="AE21" s="52">
        <v>0</v>
      </c>
      <c r="AF21" s="34">
        <v>0</v>
      </c>
      <c r="AG21" s="54">
        <v>0</v>
      </c>
      <c r="AH21" s="61">
        <f>ROUND((I21+K21)*10%,0)+465</f>
        <v>7434</v>
      </c>
      <c r="AI21" s="61">
        <f t="shared" si="0"/>
        <v>10407</v>
      </c>
      <c r="AJ21" s="53">
        <v>0</v>
      </c>
      <c r="AK21" s="53">
        <v>0</v>
      </c>
      <c r="AL21" s="52">
        <v>0</v>
      </c>
      <c r="AM21" s="53">
        <v>0</v>
      </c>
      <c r="AN21" s="52">
        <v>0</v>
      </c>
      <c r="AO21" s="53">
        <v>0</v>
      </c>
      <c r="AP21" s="53">
        <v>0</v>
      </c>
      <c r="AQ21" s="34">
        <v>0</v>
      </c>
      <c r="AR21" s="53">
        <v>0</v>
      </c>
      <c r="AS21" s="53">
        <v>0</v>
      </c>
      <c r="AT21" s="53">
        <v>0</v>
      </c>
      <c r="AU21" s="55">
        <f t="shared" si="8"/>
        <v>0</v>
      </c>
      <c r="AV21" s="53">
        <v>0</v>
      </c>
      <c r="AW21" s="52">
        <v>0</v>
      </c>
      <c r="AX21" s="53">
        <v>0</v>
      </c>
      <c r="AY21" s="52">
        <v>0</v>
      </c>
      <c r="AZ21" s="34">
        <v>60</v>
      </c>
      <c r="BA21" s="56">
        <f t="shared" si="9"/>
        <v>0</v>
      </c>
      <c r="BB21" s="53">
        <v>0</v>
      </c>
      <c r="BC21" s="53">
        <v>560</v>
      </c>
      <c r="BD21" s="53">
        <v>0</v>
      </c>
      <c r="BE21" s="53">
        <v>0</v>
      </c>
      <c r="BF21" s="53">
        <v>0</v>
      </c>
      <c r="BG21" s="53">
        <v>0</v>
      </c>
      <c r="BH21" s="53">
        <f t="shared" si="7"/>
        <v>21961</v>
      </c>
      <c r="BI21" s="53">
        <f t="shared" si="3"/>
        <v>60620</v>
      </c>
      <c r="BJ21" s="57" t="s">
        <v>103</v>
      </c>
    </row>
    <row r="22" spans="1:62" s="19" customFormat="1" ht="19.5" customHeight="1">
      <c r="A22" s="15">
        <v>20</v>
      </c>
      <c r="B22" s="35">
        <v>82285</v>
      </c>
      <c r="C22" s="35" t="s">
        <v>99</v>
      </c>
      <c r="D22" s="35" t="s">
        <v>98</v>
      </c>
      <c r="E22" s="36">
        <v>7</v>
      </c>
      <c r="F22" s="36">
        <v>1</v>
      </c>
      <c r="G22" s="36">
        <v>1</v>
      </c>
      <c r="H22" s="29">
        <v>30</v>
      </c>
      <c r="I22" s="49">
        <v>49000</v>
      </c>
      <c r="J22" s="36">
        <v>0</v>
      </c>
      <c r="K22" s="30">
        <f t="shared" si="4"/>
        <v>18620</v>
      </c>
      <c r="L22" s="34">
        <v>1800</v>
      </c>
      <c r="M22" s="30">
        <f t="shared" si="5"/>
        <v>684</v>
      </c>
      <c r="N22" s="30">
        <v>0</v>
      </c>
      <c r="O22" s="29">
        <f t="shared" si="10"/>
        <v>9467</v>
      </c>
      <c r="P22" s="28">
        <v>0</v>
      </c>
      <c r="Q22" s="28">
        <v>0</v>
      </c>
      <c r="R22" s="28">
        <v>0</v>
      </c>
      <c r="S22" s="28">
        <v>0</v>
      </c>
      <c r="T22" s="28">
        <v>0</v>
      </c>
      <c r="U22" s="28">
        <v>0</v>
      </c>
      <c r="V22" s="28">
        <v>0</v>
      </c>
      <c r="W22" s="28">
        <v>0</v>
      </c>
      <c r="X22" s="28">
        <v>0</v>
      </c>
      <c r="Y22" s="28">
        <v>0</v>
      </c>
      <c r="Z22" s="28">
        <v>0</v>
      </c>
      <c r="AA22" s="28">
        <v>0</v>
      </c>
      <c r="AB22" s="28">
        <v>0</v>
      </c>
      <c r="AC22" s="20">
        <f t="shared" si="6"/>
        <v>79571</v>
      </c>
      <c r="AD22" s="29">
        <v>2000</v>
      </c>
      <c r="AE22" s="33">
        <v>0</v>
      </c>
      <c r="AF22" s="29">
        <v>0</v>
      </c>
      <c r="AG22" s="21">
        <v>0</v>
      </c>
      <c r="AH22" s="33">
        <f t="shared" si="11"/>
        <v>6762</v>
      </c>
      <c r="AI22" s="33">
        <f t="shared" si="0"/>
        <v>9467</v>
      </c>
      <c r="AJ22" s="20">
        <v>0</v>
      </c>
      <c r="AK22" s="20">
        <v>0</v>
      </c>
      <c r="AL22" s="33">
        <v>0</v>
      </c>
      <c r="AM22" s="20">
        <v>0</v>
      </c>
      <c r="AN22" s="33">
        <v>0</v>
      </c>
      <c r="AO22" s="20">
        <v>0</v>
      </c>
      <c r="AP22" s="20">
        <v>0</v>
      </c>
      <c r="AQ22" s="29">
        <v>0</v>
      </c>
      <c r="AR22" s="20">
        <v>0</v>
      </c>
      <c r="AS22" s="20">
        <v>0</v>
      </c>
      <c r="AT22" s="20">
        <v>0</v>
      </c>
      <c r="AU22" s="18">
        <f t="shared" si="8"/>
        <v>0</v>
      </c>
      <c r="AV22" s="20">
        <v>0</v>
      </c>
      <c r="AW22" s="33">
        <v>0</v>
      </c>
      <c r="AX22" s="20">
        <v>0</v>
      </c>
      <c r="AY22" s="33">
        <v>0</v>
      </c>
      <c r="AZ22" s="29">
        <v>60</v>
      </c>
      <c r="BA22" s="22">
        <f t="shared" si="9"/>
        <v>0</v>
      </c>
      <c r="BB22" s="20">
        <v>0</v>
      </c>
      <c r="BC22" s="20">
        <v>370</v>
      </c>
      <c r="BD22" s="20">
        <v>0</v>
      </c>
      <c r="BE22" s="20">
        <v>0</v>
      </c>
      <c r="BF22" s="20">
        <v>0</v>
      </c>
      <c r="BG22" s="20">
        <v>0</v>
      </c>
      <c r="BH22" s="20">
        <f t="shared" si="7"/>
        <v>18659</v>
      </c>
      <c r="BI22" s="20">
        <f t="shared" si="3"/>
        <v>60912</v>
      </c>
      <c r="BJ22" s="23"/>
    </row>
    <row r="23" spans="1:62" s="19" customFormat="1" ht="19.5" customHeight="1">
      <c r="A23" s="15">
        <v>21</v>
      </c>
      <c r="B23" s="27">
        <v>9223</v>
      </c>
      <c r="C23" s="35" t="s">
        <v>88</v>
      </c>
      <c r="D23" s="35" t="s">
        <v>89</v>
      </c>
      <c r="E23" s="36">
        <v>4</v>
      </c>
      <c r="F23" s="36">
        <v>1</v>
      </c>
      <c r="G23" s="36">
        <v>1</v>
      </c>
      <c r="H23" s="29">
        <v>30</v>
      </c>
      <c r="I23" s="34">
        <v>31400</v>
      </c>
      <c r="J23" s="28">
        <v>0</v>
      </c>
      <c r="K23" s="30">
        <f t="shared" si="4"/>
        <v>11932</v>
      </c>
      <c r="L23" s="29">
        <v>1800</v>
      </c>
      <c r="M23" s="30">
        <f t="shared" si="5"/>
        <v>684</v>
      </c>
      <c r="N23" s="30">
        <f>ROUND(I23*9%,0)</f>
        <v>2826</v>
      </c>
      <c r="O23" s="29">
        <f t="shared" si="10"/>
        <v>6066</v>
      </c>
      <c r="P23" s="28">
        <v>0</v>
      </c>
      <c r="Q23" s="28">
        <v>700</v>
      </c>
      <c r="R23" s="28">
        <v>0</v>
      </c>
      <c r="S23" s="28">
        <v>0</v>
      </c>
      <c r="T23" s="28">
        <v>0</v>
      </c>
      <c r="U23" s="28">
        <v>0</v>
      </c>
      <c r="V23" s="28">
        <v>0</v>
      </c>
      <c r="W23" s="28">
        <v>0</v>
      </c>
      <c r="X23" s="28">
        <v>0</v>
      </c>
      <c r="Y23" s="28">
        <v>0</v>
      </c>
      <c r="Z23" s="28">
        <v>0</v>
      </c>
      <c r="AA23" s="28">
        <v>0</v>
      </c>
      <c r="AB23" s="28">
        <v>0</v>
      </c>
      <c r="AC23" s="20">
        <f>SUM(I23:AB23)</f>
        <v>55408</v>
      </c>
      <c r="AD23" s="29">
        <v>0</v>
      </c>
      <c r="AE23" s="33">
        <v>0</v>
      </c>
      <c r="AF23" s="29">
        <v>0</v>
      </c>
      <c r="AG23" s="21">
        <v>0</v>
      </c>
      <c r="AH23" s="33">
        <f t="shared" si="11"/>
        <v>4333</v>
      </c>
      <c r="AI23" s="33">
        <f t="shared" si="0"/>
        <v>6066</v>
      </c>
      <c r="AJ23" s="20">
        <v>0</v>
      </c>
      <c r="AK23" s="20">
        <v>0</v>
      </c>
      <c r="AL23" s="33">
        <v>0</v>
      </c>
      <c r="AM23" s="20">
        <v>0</v>
      </c>
      <c r="AN23" s="33">
        <v>0</v>
      </c>
      <c r="AO23" s="20">
        <v>0</v>
      </c>
      <c r="AP23" s="20">
        <v>0</v>
      </c>
      <c r="AQ23" s="29">
        <v>0</v>
      </c>
      <c r="AR23" s="20">
        <v>0</v>
      </c>
      <c r="AS23" s="20">
        <v>0</v>
      </c>
      <c r="AT23" s="20">
        <v>0</v>
      </c>
      <c r="AU23" s="18">
        <f t="shared" si="8"/>
        <v>0</v>
      </c>
      <c r="AV23" s="20">
        <v>0</v>
      </c>
      <c r="AW23" s="33">
        <v>0</v>
      </c>
      <c r="AX23" s="20">
        <v>0</v>
      </c>
      <c r="AY23" s="33">
        <v>0</v>
      </c>
      <c r="AZ23" s="29">
        <v>30</v>
      </c>
      <c r="BA23" s="22">
        <f t="shared" si="9"/>
        <v>0</v>
      </c>
      <c r="BB23" s="20">
        <v>0</v>
      </c>
      <c r="BC23" s="20">
        <v>0</v>
      </c>
      <c r="BD23" s="20">
        <v>0</v>
      </c>
      <c r="BE23" s="20">
        <v>0</v>
      </c>
      <c r="BF23" s="20">
        <v>0</v>
      </c>
      <c r="BG23" s="20">
        <v>0</v>
      </c>
      <c r="BH23" s="20">
        <f>SUM(AD23:BG23)</f>
        <v>10429</v>
      </c>
      <c r="BI23" s="20">
        <f t="shared" si="3"/>
        <v>44979</v>
      </c>
      <c r="BJ23" s="46"/>
    </row>
    <row r="24" spans="1:62" ht="19.5" customHeight="1">
      <c r="A24" s="15">
        <v>22</v>
      </c>
      <c r="B24" s="27">
        <v>60706</v>
      </c>
      <c r="C24" s="35" t="s">
        <v>73</v>
      </c>
      <c r="D24" s="35" t="s">
        <v>74</v>
      </c>
      <c r="E24" s="36">
        <v>2</v>
      </c>
      <c r="F24" s="36">
        <v>1</v>
      </c>
      <c r="G24" s="36">
        <v>1</v>
      </c>
      <c r="H24" s="29">
        <v>30</v>
      </c>
      <c r="I24" s="49">
        <v>24500</v>
      </c>
      <c r="J24" s="28">
        <v>0</v>
      </c>
      <c r="K24" s="30">
        <f t="shared" si="4"/>
        <v>9310</v>
      </c>
      <c r="L24" s="34">
        <v>1800</v>
      </c>
      <c r="M24" s="30">
        <f t="shared" si="5"/>
        <v>684</v>
      </c>
      <c r="N24" s="30">
        <f t="shared" si="12"/>
        <v>2205</v>
      </c>
      <c r="O24" s="29">
        <f t="shared" si="10"/>
        <v>4733</v>
      </c>
      <c r="P24" s="28">
        <v>0</v>
      </c>
      <c r="Q24" s="28">
        <v>0</v>
      </c>
      <c r="R24" s="28">
        <v>0</v>
      </c>
      <c r="S24" s="28">
        <v>0</v>
      </c>
      <c r="T24" s="28">
        <v>0</v>
      </c>
      <c r="U24" s="28">
        <v>0</v>
      </c>
      <c r="V24" s="28">
        <v>0</v>
      </c>
      <c r="W24" s="28">
        <v>0</v>
      </c>
      <c r="X24" s="28">
        <v>0</v>
      </c>
      <c r="Y24" s="28">
        <v>0</v>
      </c>
      <c r="Z24" s="28">
        <v>0</v>
      </c>
      <c r="AA24" s="28">
        <v>0</v>
      </c>
      <c r="AB24" s="28">
        <v>0</v>
      </c>
      <c r="AC24" s="20">
        <f t="shared" si="6"/>
        <v>43232</v>
      </c>
      <c r="AD24" s="29">
        <v>0</v>
      </c>
      <c r="AE24" s="33">
        <v>0</v>
      </c>
      <c r="AF24" s="29">
        <v>0</v>
      </c>
      <c r="AG24" s="21">
        <v>0</v>
      </c>
      <c r="AH24" s="33">
        <f t="shared" si="11"/>
        <v>3381</v>
      </c>
      <c r="AI24" s="33">
        <f t="shared" si="0"/>
        <v>4733</v>
      </c>
      <c r="AJ24" s="20">
        <v>0</v>
      </c>
      <c r="AK24" s="20">
        <v>0</v>
      </c>
      <c r="AL24" s="33">
        <v>0</v>
      </c>
      <c r="AM24" s="20">
        <v>0</v>
      </c>
      <c r="AN24" s="33">
        <v>0</v>
      </c>
      <c r="AO24" s="20">
        <v>0</v>
      </c>
      <c r="AP24" s="20">
        <v>0</v>
      </c>
      <c r="AQ24" s="29">
        <v>0</v>
      </c>
      <c r="AR24" s="20">
        <v>0</v>
      </c>
      <c r="AS24" s="20">
        <v>0</v>
      </c>
      <c r="AT24" s="20">
        <v>0</v>
      </c>
      <c r="AU24" s="18">
        <f t="shared" si="8"/>
        <v>0</v>
      </c>
      <c r="AV24" s="20">
        <v>0</v>
      </c>
      <c r="AW24" s="33">
        <v>0</v>
      </c>
      <c r="AX24" s="20">
        <v>0</v>
      </c>
      <c r="AY24" s="33">
        <v>0</v>
      </c>
      <c r="AZ24" s="29">
        <v>30</v>
      </c>
      <c r="BA24" s="22">
        <f t="shared" si="9"/>
        <v>0</v>
      </c>
      <c r="BB24" s="20">
        <v>0</v>
      </c>
      <c r="BC24" s="20">
        <v>0</v>
      </c>
      <c r="BD24" s="20">
        <v>0</v>
      </c>
      <c r="BE24" s="20">
        <v>0</v>
      </c>
      <c r="BF24" s="20">
        <v>0</v>
      </c>
      <c r="BG24" s="20">
        <v>0</v>
      </c>
      <c r="BH24" s="20">
        <f>SUM(AD24:BG24)</f>
        <v>8144</v>
      </c>
      <c r="BI24" s="20">
        <f t="shared" si="3"/>
        <v>35088</v>
      </c>
      <c r="BJ24" s="46"/>
    </row>
    <row r="25" spans="1:62" ht="19.5" customHeight="1">
      <c r="A25" s="15">
        <v>23</v>
      </c>
      <c r="B25" s="27">
        <v>11253</v>
      </c>
      <c r="C25" s="35" t="s">
        <v>75</v>
      </c>
      <c r="D25" s="35" t="s">
        <v>76</v>
      </c>
      <c r="E25" s="36">
        <v>4</v>
      </c>
      <c r="F25" s="36">
        <v>3</v>
      </c>
      <c r="G25" s="36">
        <v>1</v>
      </c>
      <c r="H25" s="29">
        <v>30</v>
      </c>
      <c r="I25" s="49">
        <v>41000</v>
      </c>
      <c r="J25" s="28">
        <v>0</v>
      </c>
      <c r="K25" s="30">
        <f t="shared" si="4"/>
        <v>15580</v>
      </c>
      <c r="L25" s="29">
        <v>1800</v>
      </c>
      <c r="M25" s="30">
        <f t="shared" si="5"/>
        <v>684</v>
      </c>
      <c r="N25" s="30">
        <f t="shared" si="12"/>
        <v>3690</v>
      </c>
      <c r="O25" s="29">
        <v>0</v>
      </c>
      <c r="P25" s="28">
        <v>0</v>
      </c>
      <c r="Q25" s="28">
        <v>0</v>
      </c>
      <c r="R25" s="28">
        <v>0</v>
      </c>
      <c r="S25" s="28">
        <v>0</v>
      </c>
      <c r="T25" s="28">
        <v>0</v>
      </c>
      <c r="U25" s="28">
        <v>0</v>
      </c>
      <c r="V25" s="28">
        <v>0</v>
      </c>
      <c r="W25" s="28">
        <v>0</v>
      </c>
      <c r="X25" s="28">
        <v>0</v>
      </c>
      <c r="Y25" s="28">
        <v>0</v>
      </c>
      <c r="Z25" s="28">
        <v>0</v>
      </c>
      <c r="AA25" s="28">
        <v>0</v>
      </c>
      <c r="AB25" s="28">
        <v>0</v>
      </c>
      <c r="AC25" s="20">
        <f t="shared" si="6"/>
        <v>62754</v>
      </c>
      <c r="AD25" s="29">
        <v>0</v>
      </c>
      <c r="AE25" s="33">
        <v>0</v>
      </c>
      <c r="AF25" s="29">
        <v>0</v>
      </c>
      <c r="AG25" s="21">
        <v>0</v>
      </c>
      <c r="AH25" s="33">
        <f>O25</f>
        <v>0</v>
      </c>
      <c r="AI25" s="33">
        <f t="shared" si="0"/>
        <v>0</v>
      </c>
      <c r="AJ25" s="20">
        <v>0</v>
      </c>
      <c r="AK25" s="20">
        <v>0</v>
      </c>
      <c r="AL25" s="33">
        <v>0</v>
      </c>
      <c r="AM25" s="20">
        <v>0</v>
      </c>
      <c r="AN25" s="33">
        <v>0</v>
      </c>
      <c r="AO25" s="20">
        <v>0</v>
      </c>
      <c r="AP25" s="20">
        <v>0</v>
      </c>
      <c r="AQ25" s="29">
        <v>19000</v>
      </c>
      <c r="AR25" s="20">
        <v>0</v>
      </c>
      <c r="AS25" s="20">
        <v>0</v>
      </c>
      <c r="AT25" s="20">
        <v>0</v>
      </c>
      <c r="AU25" s="18">
        <f t="shared" si="8"/>
        <v>0</v>
      </c>
      <c r="AV25" s="20">
        <v>0</v>
      </c>
      <c r="AW25" s="33">
        <v>0</v>
      </c>
      <c r="AX25" s="20">
        <v>0</v>
      </c>
      <c r="AY25" s="33">
        <v>0</v>
      </c>
      <c r="AZ25" s="29">
        <v>30</v>
      </c>
      <c r="BA25" s="22">
        <f t="shared" si="9"/>
        <v>0</v>
      </c>
      <c r="BB25" s="20">
        <v>0</v>
      </c>
      <c r="BC25" s="20">
        <v>0</v>
      </c>
      <c r="BD25" s="20">
        <v>0</v>
      </c>
      <c r="BE25" s="20">
        <v>0</v>
      </c>
      <c r="BF25" s="20">
        <v>0</v>
      </c>
      <c r="BG25" s="20">
        <v>0</v>
      </c>
      <c r="BH25" s="20">
        <f t="shared" si="7"/>
        <v>19030</v>
      </c>
      <c r="BI25" s="20">
        <f t="shared" si="3"/>
        <v>43724</v>
      </c>
      <c r="BJ25" s="8"/>
    </row>
    <row r="26" spans="1:62" ht="19.5" customHeight="1">
      <c r="A26" s="15">
        <v>24</v>
      </c>
      <c r="B26" s="27">
        <v>37541</v>
      </c>
      <c r="C26" s="35" t="s">
        <v>77</v>
      </c>
      <c r="D26" s="35" t="s">
        <v>76</v>
      </c>
      <c r="E26" s="36">
        <v>3</v>
      </c>
      <c r="F26" s="36">
        <v>3</v>
      </c>
      <c r="G26" s="36">
        <v>1</v>
      </c>
      <c r="H26" s="29">
        <v>30</v>
      </c>
      <c r="I26" s="49">
        <v>39800</v>
      </c>
      <c r="J26" s="28">
        <v>0</v>
      </c>
      <c r="K26" s="30">
        <f t="shared" si="4"/>
        <v>15124</v>
      </c>
      <c r="L26" s="29">
        <v>1800</v>
      </c>
      <c r="M26" s="30">
        <f t="shared" si="5"/>
        <v>684</v>
      </c>
      <c r="N26" s="30">
        <f t="shared" si="12"/>
        <v>3582</v>
      </c>
      <c r="O26" s="29">
        <v>0</v>
      </c>
      <c r="P26" s="28">
        <v>0</v>
      </c>
      <c r="Q26" s="28">
        <v>0</v>
      </c>
      <c r="R26" s="28">
        <v>0</v>
      </c>
      <c r="S26" s="28">
        <v>0</v>
      </c>
      <c r="T26" s="28">
        <v>0</v>
      </c>
      <c r="U26" s="28">
        <v>0</v>
      </c>
      <c r="V26" s="28">
        <v>0</v>
      </c>
      <c r="W26" s="28">
        <v>0</v>
      </c>
      <c r="X26" s="28">
        <v>0</v>
      </c>
      <c r="Y26" s="28">
        <v>0</v>
      </c>
      <c r="Z26" s="28">
        <v>0</v>
      </c>
      <c r="AA26" s="28">
        <v>0</v>
      </c>
      <c r="AB26" s="28">
        <v>0</v>
      </c>
      <c r="AC26" s="20">
        <f t="shared" si="6"/>
        <v>60990</v>
      </c>
      <c r="AD26" s="29">
        <v>0</v>
      </c>
      <c r="AE26" s="33">
        <v>0</v>
      </c>
      <c r="AF26" s="29">
        <v>0</v>
      </c>
      <c r="AG26" s="21">
        <v>0</v>
      </c>
      <c r="AH26" s="33">
        <f>O26</f>
        <v>0</v>
      </c>
      <c r="AI26" s="33">
        <f t="shared" si="0"/>
        <v>0</v>
      </c>
      <c r="AJ26" s="20">
        <v>0</v>
      </c>
      <c r="AK26" s="20">
        <v>0</v>
      </c>
      <c r="AL26" s="33">
        <v>0</v>
      </c>
      <c r="AM26" s="20">
        <v>0</v>
      </c>
      <c r="AN26" s="33">
        <v>0</v>
      </c>
      <c r="AO26" s="20">
        <v>0</v>
      </c>
      <c r="AP26" s="20">
        <v>0</v>
      </c>
      <c r="AQ26" s="29">
        <v>16000</v>
      </c>
      <c r="AR26" s="20">
        <v>0</v>
      </c>
      <c r="AS26" s="20">
        <v>0</v>
      </c>
      <c r="AT26" s="20">
        <v>0</v>
      </c>
      <c r="AU26" s="18">
        <f t="shared" si="8"/>
        <v>0</v>
      </c>
      <c r="AV26" s="20">
        <v>0</v>
      </c>
      <c r="AW26" s="33">
        <v>0</v>
      </c>
      <c r="AX26" s="20">
        <v>0</v>
      </c>
      <c r="AY26" s="33">
        <v>0</v>
      </c>
      <c r="AZ26" s="29">
        <v>30</v>
      </c>
      <c r="BA26" s="22">
        <f t="shared" si="9"/>
        <v>0</v>
      </c>
      <c r="BB26" s="20">
        <v>0</v>
      </c>
      <c r="BC26" s="20">
        <v>0</v>
      </c>
      <c r="BD26" s="20">
        <v>0</v>
      </c>
      <c r="BE26" s="20">
        <v>0</v>
      </c>
      <c r="BF26" s="20">
        <v>0</v>
      </c>
      <c r="BG26" s="20">
        <v>0</v>
      </c>
      <c r="BH26" s="20">
        <f t="shared" si="7"/>
        <v>16030</v>
      </c>
      <c r="BI26" s="20">
        <f t="shared" si="3"/>
        <v>44960</v>
      </c>
      <c r="BJ26" s="8"/>
    </row>
    <row r="27" spans="1:62" ht="15" customHeight="1">
      <c r="A27" s="15">
        <v>0</v>
      </c>
      <c r="B27" s="27">
        <v>0</v>
      </c>
      <c r="C27" s="35">
        <v>0</v>
      </c>
      <c r="D27" s="35">
        <v>0</v>
      </c>
      <c r="E27" s="36">
        <v>0</v>
      </c>
      <c r="F27" s="36">
        <v>0</v>
      </c>
      <c r="G27" s="36">
        <v>0</v>
      </c>
      <c r="H27" s="29">
        <v>0</v>
      </c>
      <c r="I27" s="34">
        <v>0</v>
      </c>
      <c r="J27" s="28">
        <v>0</v>
      </c>
      <c r="K27" s="30">
        <f>INT((I27)*0.31+0.5)</f>
        <v>0</v>
      </c>
      <c r="L27" s="29">
        <v>0</v>
      </c>
      <c r="M27" s="30">
        <f>INT(L27*0.34+0.5)</f>
        <v>0</v>
      </c>
      <c r="N27" s="30">
        <f t="shared" si="12"/>
        <v>0</v>
      </c>
      <c r="O27" s="29">
        <v>0</v>
      </c>
      <c r="P27" s="28">
        <v>0</v>
      </c>
      <c r="Q27" s="28">
        <v>0</v>
      </c>
      <c r="R27" s="28">
        <v>0</v>
      </c>
      <c r="S27" s="28">
        <v>0</v>
      </c>
      <c r="T27" s="28">
        <v>0</v>
      </c>
      <c r="U27" s="28">
        <v>0</v>
      </c>
      <c r="V27" s="28">
        <v>0</v>
      </c>
      <c r="W27" s="28">
        <v>0</v>
      </c>
      <c r="X27" s="28">
        <v>0</v>
      </c>
      <c r="Y27" s="28">
        <v>0</v>
      </c>
      <c r="Z27" s="28">
        <v>0</v>
      </c>
      <c r="AA27" s="28">
        <v>0</v>
      </c>
      <c r="AB27" s="28">
        <v>0</v>
      </c>
      <c r="AC27" s="20">
        <f t="shared" si="6"/>
        <v>0</v>
      </c>
      <c r="AD27" s="29">
        <v>0</v>
      </c>
      <c r="AE27" s="33">
        <v>0</v>
      </c>
      <c r="AF27" s="29">
        <v>0</v>
      </c>
      <c r="AG27" s="21">
        <v>0</v>
      </c>
      <c r="AH27" s="33">
        <f>O27</f>
        <v>0</v>
      </c>
      <c r="AI27" s="33">
        <f t="shared" si="0"/>
        <v>0</v>
      </c>
      <c r="AJ27" s="20">
        <v>0</v>
      </c>
      <c r="AK27" s="20">
        <v>0</v>
      </c>
      <c r="AL27" s="33">
        <v>0</v>
      </c>
      <c r="AM27" s="20">
        <v>0</v>
      </c>
      <c r="AN27" s="33">
        <v>0</v>
      </c>
      <c r="AO27" s="20">
        <v>0</v>
      </c>
      <c r="AP27" s="20">
        <v>0</v>
      </c>
      <c r="AQ27" s="45">
        <v>0</v>
      </c>
      <c r="AR27" s="20">
        <v>0</v>
      </c>
      <c r="AS27" s="20">
        <v>0</v>
      </c>
      <c r="AT27" s="20">
        <v>0</v>
      </c>
      <c r="AU27" s="18">
        <f t="shared" si="8"/>
        <v>0</v>
      </c>
      <c r="AV27" s="20">
        <v>0</v>
      </c>
      <c r="AW27" s="33">
        <v>0</v>
      </c>
      <c r="AX27" s="20">
        <v>0</v>
      </c>
      <c r="AY27" s="33">
        <v>0</v>
      </c>
      <c r="AZ27" s="29">
        <v>0</v>
      </c>
      <c r="BA27" s="22">
        <f t="shared" si="9"/>
        <v>0</v>
      </c>
      <c r="BB27" s="20">
        <v>0</v>
      </c>
      <c r="BC27" s="20">
        <v>0</v>
      </c>
      <c r="BD27" s="20">
        <v>0</v>
      </c>
      <c r="BE27" s="20">
        <v>0</v>
      </c>
      <c r="BF27" s="20">
        <v>0</v>
      </c>
      <c r="BG27" s="20">
        <v>0</v>
      </c>
      <c r="BH27" s="20">
        <f t="shared" si="7"/>
        <v>0</v>
      </c>
      <c r="BI27" s="20">
        <f t="shared" si="3"/>
        <v>0</v>
      </c>
      <c r="BJ27" s="8"/>
    </row>
    <row r="28" spans="1:62" s="17" customFormat="1" ht="15">
      <c r="A28" s="15"/>
      <c r="B28" s="37"/>
      <c r="C28" s="40" t="s">
        <v>80</v>
      </c>
      <c r="D28" s="40"/>
      <c r="E28" s="41"/>
      <c r="F28" s="41"/>
      <c r="G28" s="41"/>
      <c r="H28" s="41"/>
      <c r="I28" s="41">
        <f aca="true" t="shared" si="13" ref="I28:AN28">SUM(I3:I27)</f>
        <v>1250600</v>
      </c>
      <c r="J28" s="25">
        <f t="shared" si="13"/>
        <v>0</v>
      </c>
      <c r="K28" s="25">
        <f t="shared" si="13"/>
        <v>475228</v>
      </c>
      <c r="L28" s="25">
        <f t="shared" si="13"/>
        <v>48600</v>
      </c>
      <c r="M28" s="25">
        <f t="shared" si="13"/>
        <v>18468</v>
      </c>
      <c r="N28" s="25">
        <f t="shared" si="13"/>
        <v>57753</v>
      </c>
      <c r="O28" s="25">
        <f t="shared" si="13"/>
        <v>168754</v>
      </c>
      <c r="P28" s="25">
        <f t="shared" si="13"/>
        <v>0</v>
      </c>
      <c r="Q28" s="25">
        <f t="shared" si="13"/>
        <v>700</v>
      </c>
      <c r="R28" s="25">
        <f t="shared" si="13"/>
        <v>0</v>
      </c>
      <c r="S28" s="25">
        <f t="shared" si="13"/>
        <v>0</v>
      </c>
      <c r="T28" s="25">
        <f t="shared" si="13"/>
        <v>0</v>
      </c>
      <c r="U28" s="25">
        <f t="shared" si="13"/>
        <v>0</v>
      </c>
      <c r="V28" s="25">
        <f t="shared" si="13"/>
        <v>0</v>
      </c>
      <c r="W28" s="25">
        <f t="shared" si="13"/>
        <v>0</v>
      </c>
      <c r="X28" s="25">
        <f t="shared" si="13"/>
        <v>0</v>
      </c>
      <c r="Y28" s="25">
        <f t="shared" si="13"/>
        <v>0</v>
      </c>
      <c r="Z28" s="25">
        <f t="shared" si="13"/>
        <v>0</v>
      </c>
      <c r="AA28" s="25">
        <f t="shared" si="13"/>
        <v>0</v>
      </c>
      <c r="AB28" s="25">
        <f t="shared" si="13"/>
        <v>0</v>
      </c>
      <c r="AC28" s="25">
        <f t="shared" si="13"/>
        <v>2020103</v>
      </c>
      <c r="AD28" s="25">
        <f t="shared" si="13"/>
        <v>94500</v>
      </c>
      <c r="AE28" s="25">
        <f t="shared" si="13"/>
        <v>0</v>
      </c>
      <c r="AF28" s="25">
        <f t="shared" si="13"/>
        <v>0</v>
      </c>
      <c r="AG28" s="25">
        <f t="shared" si="13"/>
        <v>0</v>
      </c>
      <c r="AH28" s="25">
        <f t="shared" si="13"/>
        <v>120541</v>
      </c>
      <c r="AI28" s="25">
        <f t="shared" si="13"/>
        <v>168754</v>
      </c>
      <c r="AJ28" s="25">
        <f t="shared" si="13"/>
        <v>0</v>
      </c>
      <c r="AK28" s="25">
        <f t="shared" si="13"/>
        <v>0</v>
      </c>
      <c r="AL28" s="25">
        <f t="shared" si="13"/>
        <v>0</v>
      </c>
      <c r="AM28" s="25">
        <f t="shared" si="13"/>
        <v>0</v>
      </c>
      <c r="AN28" s="25">
        <f t="shared" si="13"/>
        <v>0</v>
      </c>
      <c r="AO28" s="25">
        <f aca="true" t="shared" si="14" ref="AO28:BI28">SUM(AO3:AO27)</f>
        <v>0</v>
      </c>
      <c r="AP28" s="25">
        <f t="shared" si="14"/>
        <v>0</v>
      </c>
      <c r="AQ28" s="25">
        <f t="shared" si="14"/>
        <v>130000</v>
      </c>
      <c r="AR28" s="25">
        <f t="shared" si="14"/>
        <v>0</v>
      </c>
      <c r="AS28" s="25">
        <f t="shared" si="14"/>
        <v>0</v>
      </c>
      <c r="AT28" s="25">
        <f t="shared" si="14"/>
        <v>0</v>
      </c>
      <c r="AU28" s="25">
        <f t="shared" si="14"/>
        <v>0</v>
      </c>
      <c r="AV28" s="25">
        <f t="shared" si="14"/>
        <v>0</v>
      </c>
      <c r="AW28" s="25">
        <f t="shared" si="14"/>
        <v>0</v>
      </c>
      <c r="AX28" s="25">
        <f t="shared" si="14"/>
        <v>0</v>
      </c>
      <c r="AY28" s="25">
        <f t="shared" si="14"/>
        <v>0</v>
      </c>
      <c r="AZ28" s="25">
        <f t="shared" si="14"/>
        <v>1380</v>
      </c>
      <c r="BA28" s="25">
        <f t="shared" si="14"/>
        <v>0</v>
      </c>
      <c r="BB28" s="25">
        <f t="shared" si="14"/>
        <v>0</v>
      </c>
      <c r="BC28" s="25">
        <f t="shared" si="14"/>
        <v>7380</v>
      </c>
      <c r="BD28" s="25">
        <f t="shared" si="14"/>
        <v>0</v>
      </c>
      <c r="BE28" s="25">
        <f t="shared" si="14"/>
        <v>0</v>
      </c>
      <c r="BF28" s="25">
        <f t="shared" si="14"/>
        <v>0</v>
      </c>
      <c r="BG28" s="25">
        <f t="shared" si="14"/>
        <v>5448</v>
      </c>
      <c r="BH28" s="25">
        <f t="shared" si="14"/>
        <v>528003</v>
      </c>
      <c r="BI28" s="25">
        <f t="shared" si="14"/>
        <v>1492100</v>
      </c>
      <c r="BJ28" s="16"/>
    </row>
  </sheetData>
  <sheetProtection/>
  <mergeCells count="2">
    <mergeCell ref="A1:AC1"/>
    <mergeCell ref="AD1:BJ1"/>
  </mergeCells>
  <printOptions horizontalCentered="1"/>
  <pageMargins left="0.393700787401575" right="0.15748031496063" top="0.31496062992126" bottom="0.31496062992126" header="0.196850393700787" footer="0.196850393700787"/>
  <pageSetup fitToWidth="2" horizontalDpi="600" verticalDpi="600" orientation="landscape" paperSize="5" scale="62" r:id="rId1"/>
  <colBreaks count="1" manualBreakCount="1">
    <brk id="2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23" sqref="J23"/>
    </sheetView>
  </sheetViews>
  <sheetFormatPr defaultColWidth="9.140625" defaultRowHeight="15"/>
  <cols>
    <col min="3" max="3" width="28.140625" style="0" customWidth="1"/>
    <col min="4" max="4" width="10.140625" style="0" customWidth="1"/>
    <col min="5" max="5" width="11.140625" style="0" customWidth="1"/>
  </cols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ng525641</dc:creator>
  <cp:keywords/>
  <dc:description/>
  <cp:lastModifiedBy>PRINCIPAL KV JAMTARA</cp:lastModifiedBy>
  <cp:lastPrinted>2022-03-16T06:19:30Z</cp:lastPrinted>
  <dcterms:created xsi:type="dcterms:W3CDTF">2018-02-15T11:23:43Z</dcterms:created>
  <dcterms:modified xsi:type="dcterms:W3CDTF">2022-11-17T08:08:42Z</dcterms:modified>
  <cp:category/>
  <cp:version/>
  <cp:contentType/>
  <cp:contentStatus/>
</cp:coreProperties>
</file>